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S:\Environmental Compliance\Capacity Fees\"/>
    </mc:Choice>
  </mc:AlternateContent>
  <xr:revisionPtr revIDLastSave="0" documentId="13_ncr:1_{4D5B1AB8-05AE-4C81-9263-FD2F4FCE8E37}" xr6:coauthVersionLast="47" xr6:coauthVersionMax="47" xr10:uidLastSave="{00000000-0000-0000-0000-000000000000}"/>
  <bookViews>
    <workbookView xWindow="-98" yWindow="-98" windowWidth="28996" windowHeight="15796" xr2:uid="{00000000-000D-0000-FFFF-FFFF00000000}"/>
  </bookViews>
  <sheets>
    <sheet name="TOTAL ESTIMATE" sheetId="16" r:id="rId1"/>
    <sheet name="MultiFamily_Residential" sheetId="12" r:id="rId2"/>
    <sheet name="Residential ADU" sheetId="21" r:id="rId3"/>
    <sheet name="CommFacility" sheetId="10" r:id="rId4"/>
    <sheet name="CommFacility (2)" sheetId="14" r:id="rId5"/>
    <sheet name="CommFacility (3)" sheetId="15" r:id="rId6"/>
    <sheet name="Hotel" sheetId="20" r:id="rId7"/>
    <sheet name="CREDITS (Comm)" sheetId="17" r:id="rId8"/>
    <sheet name="CREDITS (Comm2)" sheetId="19" r:id="rId9"/>
    <sheet name="CREDITS (Comm3)" sheetId="24" r:id="rId10"/>
    <sheet name="CREDIT MF Residential " sheetId="22" r:id="rId11"/>
    <sheet name="CREDITS SF Residential" sheetId="26" r:id="rId12"/>
    <sheet name="CREDIT Hotel" sheetId="23" r:id="rId13"/>
    <sheet name="UserList" sheetId="9" r:id="rId14"/>
  </sheets>
  <externalReferences>
    <externalReference r:id="rId15"/>
    <externalReference r:id="rId16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1" i="16" l="1"/>
  <c r="B28" i="26"/>
  <c r="B30" i="26"/>
  <c r="B7" i="26"/>
  <c r="B6" i="26"/>
  <c r="B5" i="26"/>
  <c r="B4" i="26"/>
  <c r="B3" i="26"/>
  <c r="B30" i="23"/>
  <c r="B59" i="22"/>
  <c r="B30" i="24"/>
  <c r="B30" i="19"/>
  <c r="B30" i="17"/>
  <c r="B30" i="20"/>
  <c r="B30" i="15"/>
  <c r="B30" i="14"/>
  <c r="B30" i="10"/>
  <c r="B59" i="21"/>
  <c r="B59" i="12"/>
  <c r="F22" i="24"/>
  <c r="E22" i="24"/>
  <c r="D22" i="24"/>
  <c r="C22" i="24"/>
  <c r="B7" i="24"/>
  <c r="B6" i="24"/>
  <c r="B5" i="24"/>
  <c r="B4" i="24"/>
  <c r="B3" i="24"/>
  <c r="F22" i="23"/>
  <c r="E22" i="23"/>
  <c r="D22" i="23"/>
  <c r="B23" i="23" s="1"/>
  <c r="C22" i="23"/>
  <c r="B7" i="23"/>
  <c r="B6" i="23"/>
  <c r="B5" i="23"/>
  <c r="B4" i="23"/>
  <c r="B3" i="23"/>
  <c r="B7" i="22"/>
  <c r="B6" i="22"/>
  <c r="B5" i="22"/>
  <c r="B4" i="22"/>
  <c r="B3" i="22"/>
  <c r="F50" i="22"/>
  <c r="E50" i="22"/>
  <c r="D50" i="22"/>
  <c r="B51" i="22" s="1"/>
  <c r="C50" i="22"/>
  <c r="F41" i="22"/>
  <c r="E41" i="22"/>
  <c r="D41" i="22"/>
  <c r="B42" i="22" s="1"/>
  <c r="B44" i="22" s="1"/>
  <c r="C41" i="22"/>
  <c r="F32" i="22"/>
  <c r="E32" i="22"/>
  <c r="D32" i="22"/>
  <c r="B33" i="22" s="1"/>
  <c r="B35" i="22" s="1"/>
  <c r="C32" i="22"/>
  <c r="F23" i="22"/>
  <c r="E23" i="22"/>
  <c r="D23" i="22"/>
  <c r="B24" i="22" s="1"/>
  <c r="C23" i="22"/>
  <c r="B23" i="24" l="1"/>
  <c r="B25" i="24" s="1"/>
  <c r="B25" i="23"/>
  <c r="B24" i="23"/>
  <c r="B26" i="23" s="1"/>
  <c r="B34" i="22"/>
  <c r="B37" i="22" s="1"/>
  <c r="B26" i="22"/>
  <c r="B25" i="22"/>
  <c r="B53" i="22"/>
  <c r="B52" i="22"/>
  <c r="B43" i="22"/>
  <c r="B32" i="26" l="1"/>
  <c r="B24" i="24"/>
  <c r="B26" i="24" s="1"/>
  <c r="B27" i="23"/>
  <c r="B28" i="23" s="1"/>
  <c r="B32" i="23" s="1"/>
  <c r="B36" i="22"/>
  <c r="B38" i="22" s="1"/>
  <c r="B28" i="22"/>
  <c r="B27" i="22"/>
  <c r="B46" i="22"/>
  <c r="B45" i="22"/>
  <c r="B55" i="22"/>
  <c r="B54" i="22"/>
  <c r="B27" i="24" l="1"/>
  <c r="B28" i="24" s="1"/>
  <c r="B32" i="24" s="1"/>
  <c r="B29" i="22"/>
  <c r="B56" i="22"/>
  <c r="B47" i="22"/>
  <c r="B57" i="22" l="1"/>
  <c r="B61" i="22" s="1"/>
  <c r="B3" i="12"/>
  <c r="F50" i="21" l="1"/>
  <c r="E50" i="21"/>
  <c r="D50" i="21"/>
  <c r="B51" i="21" s="1"/>
  <c r="C50" i="21"/>
  <c r="F41" i="21"/>
  <c r="E41" i="21"/>
  <c r="D41" i="21"/>
  <c r="B42" i="21" s="1"/>
  <c r="C41" i="21"/>
  <c r="F32" i="21"/>
  <c r="E32" i="21"/>
  <c r="D32" i="21"/>
  <c r="B33" i="21" s="1"/>
  <c r="C32" i="21"/>
  <c r="F23" i="21"/>
  <c r="E23" i="21"/>
  <c r="D23" i="21"/>
  <c r="B24" i="21" s="1"/>
  <c r="C23" i="21"/>
  <c r="B7" i="21"/>
  <c r="B6" i="21"/>
  <c r="B5" i="21"/>
  <c r="B4" i="21"/>
  <c r="B3" i="21"/>
  <c r="B25" i="21" l="1"/>
  <c r="B26" i="21"/>
  <c r="B35" i="21"/>
  <c r="B34" i="21"/>
  <c r="B44" i="21"/>
  <c r="B43" i="21"/>
  <c r="B52" i="21"/>
  <c r="B53" i="21"/>
  <c r="B7" i="19"/>
  <c r="B6" i="19"/>
  <c r="B5" i="19"/>
  <c r="B4" i="19"/>
  <c r="B3" i="19"/>
  <c r="B7" i="17"/>
  <c r="B6" i="17"/>
  <c r="B5" i="17"/>
  <c r="B4" i="17"/>
  <c r="B3" i="17"/>
  <c r="B7" i="20"/>
  <c r="B6" i="20"/>
  <c r="B5" i="20"/>
  <c r="B4" i="20"/>
  <c r="B3" i="20"/>
  <c r="B7" i="15"/>
  <c r="B6" i="15"/>
  <c r="B5" i="15"/>
  <c r="B4" i="15"/>
  <c r="B7" i="12"/>
  <c r="B6" i="12"/>
  <c r="B5" i="12"/>
  <c r="B4" i="12"/>
  <c r="B3" i="15"/>
  <c r="B55" i="21" l="1"/>
  <c r="B54" i="21"/>
  <c r="B56" i="21" s="1"/>
  <c r="B45" i="21"/>
  <c r="B46" i="21"/>
  <c r="B37" i="21"/>
  <c r="B36" i="21"/>
  <c r="B38" i="21" s="1"/>
  <c r="B47" i="21"/>
  <c r="B28" i="21"/>
  <c r="B27" i="21"/>
  <c r="B29" i="21" s="1"/>
  <c r="F22" i="20"/>
  <c r="E22" i="20"/>
  <c r="D22" i="20"/>
  <c r="B23" i="20" s="1"/>
  <c r="C22" i="20"/>
  <c r="B57" i="21" l="1"/>
  <c r="B61" i="21" s="1"/>
  <c r="B25" i="20"/>
  <c r="B24" i="20"/>
  <c r="B26" i="20" s="1"/>
  <c r="B7" i="14"/>
  <c r="B6" i="14"/>
  <c r="B5" i="14"/>
  <c r="B4" i="14"/>
  <c r="B3" i="14"/>
  <c r="B7" i="10"/>
  <c r="B6" i="10"/>
  <c r="B5" i="10"/>
  <c r="B4" i="10"/>
  <c r="B3" i="10"/>
  <c r="B27" i="20" l="1"/>
  <c r="B28" i="20" s="1"/>
  <c r="B32" i="20" s="1"/>
  <c r="F22" i="19"/>
  <c r="E22" i="19"/>
  <c r="D22" i="19"/>
  <c r="C22" i="19"/>
  <c r="F22" i="17"/>
  <c r="E22" i="17"/>
  <c r="D22" i="17"/>
  <c r="C22" i="17"/>
  <c r="B23" i="19" l="1"/>
  <c r="B25" i="19" s="1"/>
  <c r="B23" i="17"/>
  <c r="B25" i="17" s="1"/>
  <c r="F22" i="15"/>
  <c r="E22" i="15"/>
  <c r="D22" i="15"/>
  <c r="C22" i="15"/>
  <c r="F22" i="14"/>
  <c r="E22" i="14"/>
  <c r="D22" i="14"/>
  <c r="C22" i="14"/>
  <c r="B23" i="15" l="1"/>
  <c r="B25" i="15" s="1"/>
  <c r="B24" i="17"/>
  <c r="B26" i="17" s="1"/>
  <c r="B24" i="19"/>
  <c r="B26" i="19" s="1"/>
  <c r="B23" i="14"/>
  <c r="B24" i="14" s="1"/>
  <c r="B26" i="14" s="1"/>
  <c r="B27" i="19" l="1"/>
  <c r="B28" i="19" s="1"/>
  <c r="B32" i="19" s="1"/>
  <c r="B24" i="15"/>
  <c r="B26" i="15" s="1"/>
  <c r="B25" i="14"/>
  <c r="B27" i="17"/>
  <c r="B28" i="17" s="1"/>
  <c r="B32" i="17" s="1"/>
  <c r="B12" i="16" s="1"/>
  <c r="B27" i="14"/>
  <c r="B27" i="15" l="1"/>
  <c r="B28" i="15" s="1"/>
  <c r="B32" i="15" s="1"/>
  <c r="B28" i="14"/>
  <c r="B32" i="14" s="1"/>
  <c r="F22" i="10"/>
  <c r="E22" i="10"/>
  <c r="C22" i="10"/>
  <c r="F50" i="12"/>
  <c r="E50" i="12"/>
  <c r="D50" i="12"/>
  <c r="B51" i="12" s="1"/>
  <c r="B53" i="12" s="1"/>
  <c r="C50" i="12"/>
  <c r="F41" i="12"/>
  <c r="E41" i="12"/>
  <c r="D41" i="12"/>
  <c r="B42" i="12" s="1"/>
  <c r="C41" i="12"/>
  <c r="F32" i="12"/>
  <c r="E32" i="12"/>
  <c r="D32" i="12"/>
  <c r="B33" i="12" s="1"/>
  <c r="C32" i="12"/>
  <c r="F23" i="12"/>
  <c r="E23" i="12"/>
  <c r="D23" i="12"/>
  <c r="B24" i="12" s="1"/>
  <c r="B26" i="12" s="1"/>
  <c r="C23" i="12"/>
  <c r="B43" i="12" l="1"/>
  <c r="B44" i="12"/>
  <c r="B35" i="12"/>
  <c r="B34" i="12"/>
  <c r="B52" i="12"/>
  <c r="B25" i="12"/>
  <c r="B46" i="12" l="1"/>
  <c r="B45" i="12"/>
  <c r="B28" i="12"/>
  <c r="B27" i="12"/>
  <c r="B55" i="12"/>
  <c r="B54" i="12"/>
  <c r="B36" i="12"/>
  <c r="B37" i="12"/>
  <c r="B29" i="12" l="1"/>
  <c r="B56" i="12"/>
  <c r="B38" i="12"/>
  <c r="B47" i="12"/>
  <c r="B57" i="12" l="1"/>
  <c r="B61" i="12" s="1"/>
  <c r="D22" i="10"/>
  <c r="B23" i="10" l="1"/>
  <c r="B25" i="10" s="1"/>
  <c r="B24" i="10" l="1"/>
  <c r="B26" i="10" l="1"/>
  <c r="B27" i="10"/>
  <c r="B28" i="10" l="1"/>
  <c r="B32" i="10" s="1"/>
  <c r="B14" i="16" l="1"/>
</calcChain>
</file>

<file path=xl/sharedStrings.xml><?xml version="1.0" encoding="utf-8"?>
<sst xmlns="http://schemas.openxmlformats.org/spreadsheetml/2006/main" count="815" uniqueCount="208">
  <si>
    <t>Address</t>
  </si>
  <si>
    <t>Date</t>
  </si>
  <si>
    <t>Plan Check #</t>
  </si>
  <si>
    <t>Business</t>
  </si>
  <si>
    <t>Description</t>
  </si>
  <si>
    <t>Equivalent Dwelling Unit (EDU) = (0.00347 x Flow) + (0.362 x BOD) + (0.589 x TSS)</t>
  </si>
  <si>
    <t>EDU</t>
  </si>
  <si>
    <t>Flow</t>
  </si>
  <si>
    <t>Prepared By</t>
  </si>
  <si>
    <t>Literature Search - User Discharge Classifications</t>
  </si>
  <si>
    <t>SIC</t>
  </si>
  <si>
    <t>Unit of</t>
  </si>
  <si>
    <t>BOD</t>
  </si>
  <si>
    <t>SS</t>
  </si>
  <si>
    <t>Reference</t>
  </si>
  <si>
    <t>User Description</t>
  </si>
  <si>
    <t>Code</t>
  </si>
  <si>
    <t>Usage</t>
  </si>
  <si>
    <t>(gpd)</t>
  </si>
  <si>
    <t>(ppd)</t>
  </si>
  <si>
    <t>(ppm)</t>
  </si>
  <si>
    <t>Strength</t>
  </si>
  <si>
    <t>A Blank Unit</t>
  </si>
  <si>
    <t>Agricultural/Landscaping Service</t>
  </si>
  <si>
    <t>LACSD</t>
  </si>
  <si>
    <t>Estimate</t>
  </si>
  <si>
    <t>Air Transport Facility, No Food</t>
  </si>
  <si>
    <t>Comparable</t>
  </si>
  <si>
    <t>Los Angeles</t>
  </si>
  <si>
    <t>Amusement &amp; Recreation Svcs: Outdoor</t>
  </si>
  <si>
    <t>Guest cap</t>
  </si>
  <si>
    <t>Apparel and Accessory Store</t>
  </si>
  <si>
    <t>Apparel Product Manufacturing</t>
  </si>
  <si>
    <t>Auto Parking with Sewer Connection</t>
  </si>
  <si>
    <t>Bakery - Manufacturing</t>
  </si>
  <si>
    <t>SWRCB</t>
  </si>
  <si>
    <t>Bakery, Retail</t>
  </si>
  <si>
    <t>Bar or Night Club with Food</t>
  </si>
  <si>
    <t>SWRCB-Bars</t>
  </si>
  <si>
    <t>Bar or Night Club without Food</t>
  </si>
  <si>
    <t>Barber Shop</t>
  </si>
  <si>
    <t>Beauty Shop</t>
  </si>
  <si>
    <t>Beverage Manufacturing</t>
  </si>
  <si>
    <t>Metcalf &amp; Eddy</t>
  </si>
  <si>
    <t>Bowling/Skating - Total Floor Area</t>
  </si>
  <si>
    <t>Car Wash (Tunnel Ave, with Recycling)</t>
  </si>
  <si>
    <t>Empirical</t>
  </si>
  <si>
    <t>Church</t>
  </si>
  <si>
    <t>Seat</t>
  </si>
  <si>
    <t>Community Center (No Kitchen)</t>
  </si>
  <si>
    <t>Occup. Cap.</t>
  </si>
  <si>
    <t>Construction Service (Field Office)</t>
  </si>
  <si>
    <t>Office</t>
  </si>
  <si>
    <t>Dairy product Manufacturing</t>
  </si>
  <si>
    <t>Department and Retail Stores (No Restaurant)</t>
  </si>
  <si>
    <t>Dormitory or Boarding House</t>
  </si>
  <si>
    <t>Bed</t>
  </si>
  <si>
    <t>Durable Goods - Wholesale Trade</t>
  </si>
  <si>
    <t>Food Product Mfg. (Industrial)</t>
  </si>
  <si>
    <t>Freight Trucking Svcs - Warehouse Area</t>
  </si>
  <si>
    <t>Warehouse</t>
  </si>
  <si>
    <t>Furniture and Fixture Manufacturing</t>
  </si>
  <si>
    <t>Dry Manu.</t>
  </si>
  <si>
    <t>Grocery Market w/out Butcher or Baker</t>
  </si>
  <si>
    <t>Group I Residential Not Listed</t>
  </si>
  <si>
    <t>Dwelling Unit</t>
  </si>
  <si>
    <t>Average</t>
  </si>
  <si>
    <t>Group II Low Strength Not Listed</t>
  </si>
  <si>
    <t>varies</t>
  </si>
  <si>
    <t>Average of Low Strength Dischargers</t>
  </si>
  <si>
    <t>Group III Medium Strength Not Listed</t>
  </si>
  <si>
    <t>Medium Strength Discharge Cutoff</t>
  </si>
  <si>
    <t>Group IV High Strength Not Listed</t>
  </si>
  <si>
    <t>High Strength Discharge</t>
  </si>
  <si>
    <t>Group V Institutional Not Listed</t>
  </si>
  <si>
    <t>Average Institutional</t>
  </si>
  <si>
    <t>Health Services: Hospital</t>
  </si>
  <si>
    <t>Health Services: Other/Outpatient</t>
  </si>
  <si>
    <t>Health Services: Psychiatric/Convalescent</t>
  </si>
  <si>
    <t>Health Services: Surgical</t>
  </si>
  <si>
    <t>Health Spa</t>
  </si>
  <si>
    <t>Homeless Shelter</t>
  </si>
  <si>
    <t>Hotel, Motel or Lodging (Excl Dining)</t>
  </si>
  <si>
    <t>Room</t>
  </si>
  <si>
    <t>Kennel</t>
  </si>
  <si>
    <t>Laboratory, Analytical</t>
  </si>
  <si>
    <t>Laundromat, Commercial &amp; Dry Cleaning</t>
  </si>
  <si>
    <t>Laundromat, Public &amp; Coin Operated</t>
  </si>
  <si>
    <t>Washer</t>
  </si>
  <si>
    <t>Laundry, Industrial (Contract Services)</t>
  </si>
  <si>
    <t>Lumber Yard, Hardware or Gardening Sales</t>
  </si>
  <si>
    <t>Machine Shop (Exclude Electrical)</t>
  </si>
  <si>
    <t>Mall (with Food Services)</t>
  </si>
  <si>
    <t>Manufacturing, Dry</t>
  </si>
  <si>
    <t>Manufacturing, Misc</t>
  </si>
  <si>
    <t>Burbank</t>
  </si>
  <si>
    <t>Medical Lab</t>
  </si>
  <si>
    <t>Membership Organizations</t>
  </si>
  <si>
    <t>Message Parlor</t>
  </si>
  <si>
    <t>Metal Industry</t>
  </si>
  <si>
    <t>Mobile Home Park</t>
  </si>
  <si>
    <t>Dwelling</t>
  </si>
  <si>
    <t>Mortuary</t>
  </si>
  <si>
    <t>Motion Pictures, Indoor Amusement</t>
  </si>
  <si>
    <t>Motion Pictures/Theater/Auditorium</t>
  </si>
  <si>
    <t>Multi-Family Apt or Condo: 1 Bedroom or Studio</t>
  </si>
  <si>
    <t>Multi-Family Apt or Condo: 2 Bedroom</t>
  </si>
  <si>
    <t>Multi-Family Apt or Condo: 3 Bedroom Plus</t>
  </si>
  <si>
    <t>Museum, Art Gallery</t>
  </si>
  <si>
    <t>Nursery or Greenhouse</t>
  </si>
  <si>
    <t>Paint Manufacturing and Usage</t>
  </si>
  <si>
    <t>Plastic Product Manufacturing</t>
  </si>
  <si>
    <t>Prison with Food Services</t>
  </si>
  <si>
    <t>Inmate</t>
  </si>
  <si>
    <t>Professional Offices</t>
  </si>
  <si>
    <t>Railroad Transportation Facility</t>
  </si>
  <si>
    <t>Recreational Vehicle Park</t>
  </si>
  <si>
    <t>Space</t>
  </si>
  <si>
    <t>Repair Station, Automobile</t>
  </si>
  <si>
    <t>Restaurant or Deli, Take-out/Fast Food</t>
  </si>
  <si>
    <t>Restaurant, Coffee/Donut Shop</t>
  </si>
  <si>
    <t>Restaurant, Full Service</t>
  </si>
  <si>
    <t>Restaurant, Preprocessed Food</t>
  </si>
  <si>
    <t>School: Day Care, Elem &amp; Junior High</t>
  </si>
  <si>
    <t>School: High</t>
  </si>
  <si>
    <t>School: Other</t>
  </si>
  <si>
    <t>School: Private</t>
  </si>
  <si>
    <t>School: University or College</t>
  </si>
  <si>
    <t>School: Vocational</t>
  </si>
  <si>
    <t>Septage</t>
  </si>
  <si>
    <t>Station</t>
  </si>
  <si>
    <t>NA</t>
  </si>
  <si>
    <t>Service Station, Automobile</t>
  </si>
  <si>
    <t>Shopping Center</t>
  </si>
  <si>
    <t>Single Family Residential: 2 Bedroom or Less</t>
  </si>
  <si>
    <t>Single Family Residential: 3 Bedroom</t>
  </si>
  <si>
    <t>Single Family Residential: 4 Bedroom</t>
  </si>
  <si>
    <t>Single Family Residential: 5 Bedroom</t>
  </si>
  <si>
    <t>Social Services</t>
  </si>
  <si>
    <t>Storage, Outdoor</t>
  </si>
  <si>
    <t>Studios: Production/Recording Sound Stage</t>
  </si>
  <si>
    <t>Supermarket (Grocery) with Butcher or Baker</t>
  </si>
  <si>
    <t>Textile Manufacturing</t>
  </si>
  <si>
    <t>Transport Eqpt Mfg. (incl Aircraft)</t>
  </si>
  <si>
    <t>Veterinarian</t>
  </si>
  <si>
    <t>Warehouse Storage, Indoor</t>
  </si>
  <si>
    <t>Water Supply Service</t>
  </si>
  <si>
    <t>Wholesale Trade/Sales</t>
  </si>
  <si>
    <t>Wood Product Manufacturing</t>
  </si>
  <si>
    <t>Flow Factor (CONSTANT)</t>
  </si>
  <si>
    <t>BOD Factor (CONSTANT)</t>
  </si>
  <si>
    <t>TSS Factor (CONSTANT)</t>
  </si>
  <si>
    <t>Density (CONSTANT)</t>
  </si>
  <si>
    <t>Sqaure Feet</t>
  </si>
  <si>
    <t>BOD (ppm)</t>
  </si>
  <si>
    <t>TSS (ppm)</t>
  </si>
  <si>
    <t>COL 3</t>
  </si>
  <si>
    <t>COL 4</t>
  </si>
  <si>
    <t>COL 6</t>
  </si>
  <si>
    <t>COL 8</t>
  </si>
  <si>
    <t>User Input SF value</t>
  </si>
  <si>
    <t>Calculated Flow (GDP)</t>
  </si>
  <si>
    <t>Flow in MGD</t>
  </si>
  <si>
    <t>Flow x Flow Factor</t>
  </si>
  <si>
    <t>BOD Formula x BOD Factor</t>
  </si>
  <si>
    <t>TSS Formula x TSS Factor</t>
  </si>
  <si>
    <t>Sewer Factor (CONSTANT)</t>
  </si>
  <si>
    <t>Dwelling Unit 1</t>
  </si>
  <si>
    <t>USER INPUT-Number of unit</t>
  </si>
  <si>
    <t>Dwelling Unit 2</t>
  </si>
  <si>
    <t>Dwelling Unit 3</t>
  </si>
  <si>
    <t>Dwelling Unit 4</t>
  </si>
  <si>
    <t>Total EDU</t>
  </si>
  <si>
    <t>Total Credits</t>
  </si>
  <si>
    <t>Total New Capacity Fees</t>
  </si>
  <si>
    <t>TOTAL ESTIMATED CAPACITY FEE</t>
  </si>
  <si>
    <t>User Input # Rooms</t>
  </si>
  <si>
    <t>Overall Description</t>
  </si>
  <si>
    <t>Calculated Flow (GPD)</t>
  </si>
  <si>
    <t xml:space="preserve">Sewer Capacity =            EDU x </t>
  </si>
  <si>
    <t xml:space="preserve">CREDIT: </t>
  </si>
  <si>
    <t>**************ONLY CHARGE CAPACITY FEE IS ADU PART OF NEW SINGLE FAMILY HOME PROJECT******</t>
  </si>
  <si>
    <t xml:space="preserve">Sewer Capacity = EDU       x </t>
  </si>
  <si>
    <t xml:space="preserve">Sewer Capacity = EDU             x </t>
  </si>
  <si>
    <t>SEWER CAPACITY FEE</t>
  </si>
  <si>
    <t>Sewer Capacity = EDU        x</t>
  </si>
  <si>
    <t xml:space="preserve">Sewer Capacity = EDU      x </t>
  </si>
  <si>
    <t xml:space="preserve">Sewer Capacity =   EDU    x </t>
  </si>
  <si>
    <t xml:space="preserve">Sewer Capacity =    EDU    x </t>
  </si>
  <si>
    <t>Sewer Capacity Fee Estimate (Hotel)</t>
  </si>
  <si>
    <t>Sewer Capacity Fee Estimate (Multi-Family Residential)</t>
  </si>
  <si>
    <t>Sewer Capacity Fee Estimate (SF Residential/ADU)</t>
  </si>
  <si>
    <t>Sewer Capacity Fee Estimate (Commercial)</t>
  </si>
  <si>
    <t>Sewer Capacity Fee Estimate (Commercial Credit)</t>
  </si>
  <si>
    <t>Sewer Capacity Fee Estimate (Multi-Fam Residential Credit)</t>
  </si>
  <si>
    <t>Sewer Capacity Fee Estimate (Hotel Credit)</t>
  </si>
  <si>
    <t xml:space="preserve">Sewer Capacity Credits =  EDU    x </t>
  </si>
  <si>
    <t>Sewer Capacity Fee CREDIT</t>
  </si>
  <si>
    <t xml:space="preserve">Sewer Capacity Credits =   EDU  x </t>
  </si>
  <si>
    <t xml:space="preserve">Sewer Capacity =    EDU   x </t>
  </si>
  <si>
    <t>Sewer Capacity Fee Estimate (Single-Fam Residential Credit)</t>
  </si>
  <si>
    <t>Single Family Residential</t>
  </si>
  <si>
    <t>Number of Single-Fam Residences</t>
  </si>
  <si>
    <t>CREDIT: X Single Family Residence(s)</t>
  </si>
  <si>
    <t>CREDIT:</t>
  </si>
  <si>
    <t>CREDIT: X-room Hotel</t>
  </si>
  <si>
    <t>Sewer Capacity Fee Total Estimate</t>
  </si>
  <si>
    <r>
      <rPr>
        <b/>
        <sz val="11"/>
        <color theme="1"/>
        <rFont val="Calibri"/>
        <family val="2"/>
        <scheme val="minor"/>
      </rPr>
      <t xml:space="preserve">                                                                    INSTRUCTIONS:</t>
    </r>
    <r>
      <rPr>
        <sz val="11"/>
        <color theme="1"/>
        <rFont val="Calibri"/>
        <family val="2"/>
        <scheme val="minor"/>
      </rPr>
      <t xml:space="preserve">
1. Enter available/applicable project information in highlighted areas of “TOTAL ESTIMATE” tab
2. If </t>
    </r>
    <r>
      <rPr>
        <b/>
        <u/>
        <sz val="11"/>
        <color theme="1"/>
        <rFont val="Calibri"/>
        <family val="2"/>
        <scheme val="minor"/>
      </rPr>
      <t>MULTI-FAMILY RESIDENTIAL</t>
    </r>
    <r>
      <rPr>
        <sz val="11"/>
        <color theme="1"/>
        <rFont val="Calibri"/>
        <family val="2"/>
        <scheme val="minor"/>
      </rPr>
      <t xml:space="preserve"> (Apartments/Condos) component to project:
a. Open “MultiFamily_Residential” tab
b. Enter Multi-Family Residential component information in yellow-highlighted “Description” field
c. Enter applicable </t>
    </r>
    <r>
      <rPr>
        <b/>
        <sz val="11"/>
        <color theme="1"/>
        <rFont val="Calibri"/>
        <family val="2"/>
        <scheme val="minor"/>
      </rPr>
      <t># of units</t>
    </r>
    <r>
      <rPr>
        <sz val="11"/>
        <color theme="1"/>
        <rFont val="Calibri"/>
        <family val="2"/>
        <scheme val="minor"/>
      </rPr>
      <t xml:space="preserve"> in yellow-highlighted fields in </t>
    </r>
    <r>
      <rPr>
        <b/>
        <sz val="11"/>
        <color theme="1"/>
        <rFont val="Calibri"/>
        <family val="2"/>
        <scheme val="minor"/>
      </rPr>
      <t>Column B</t>
    </r>
    <r>
      <rPr>
        <sz val="11"/>
        <color theme="1"/>
        <rFont val="Calibri"/>
        <family val="2"/>
        <scheme val="minor"/>
      </rPr>
      <t xml:space="preserve">
3. If </t>
    </r>
    <r>
      <rPr>
        <b/>
        <u/>
        <sz val="11"/>
        <color theme="1"/>
        <rFont val="Calibri"/>
        <family val="2"/>
        <scheme val="minor"/>
      </rPr>
      <t>RESIDENTIAL ADU (ONLY IF PART OF NEW SINGLE FAMILY HOME)</t>
    </r>
    <r>
      <rPr>
        <sz val="11"/>
        <color theme="1"/>
        <rFont val="Calibri"/>
        <family val="2"/>
        <scheme val="minor"/>
      </rPr>
      <t xml:space="preserve"> component to project:
a. Open “Residential ADU” tab
b. Enter Residential ADU component information in yellow-highlighted “Description” field
c. Enter applicable </t>
    </r>
    <r>
      <rPr>
        <b/>
        <sz val="11"/>
        <color theme="1"/>
        <rFont val="Calibri"/>
        <family val="2"/>
        <scheme val="minor"/>
      </rPr>
      <t># of units</t>
    </r>
    <r>
      <rPr>
        <sz val="11"/>
        <color theme="1"/>
        <rFont val="Calibri"/>
        <family val="2"/>
        <scheme val="minor"/>
      </rPr>
      <t xml:space="preserve"> in yellow-highlighted fields in </t>
    </r>
    <r>
      <rPr>
        <b/>
        <sz val="11"/>
        <color theme="1"/>
        <rFont val="Calibri"/>
        <family val="2"/>
        <scheme val="minor"/>
      </rPr>
      <t>Column B</t>
    </r>
    <r>
      <rPr>
        <sz val="11"/>
        <color theme="1"/>
        <rFont val="Calibri"/>
        <family val="2"/>
        <scheme val="minor"/>
      </rPr>
      <t xml:space="preserve">
4. If </t>
    </r>
    <r>
      <rPr>
        <b/>
        <u/>
        <sz val="11"/>
        <color theme="1"/>
        <rFont val="Calibri"/>
        <family val="2"/>
        <scheme val="minor"/>
      </rPr>
      <t>COMMERCIAL</t>
    </r>
    <r>
      <rPr>
        <sz val="11"/>
        <color theme="1"/>
        <rFont val="Calibri"/>
        <family val="2"/>
        <scheme val="minor"/>
      </rPr>
      <t xml:space="preserve"> component to project:
a. Open “CommFacility” tab
b. Enter Commercial component information in yellow-highlighted “Description” field
c. Select appropriate Commercial Type from the yellow-highlighted dropdown menu (</t>
    </r>
    <r>
      <rPr>
        <b/>
        <sz val="11"/>
        <color theme="1"/>
        <rFont val="Calibri"/>
        <family val="2"/>
        <scheme val="minor"/>
      </rPr>
      <t>Row 21</t>
    </r>
    <r>
      <rPr>
        <sz val="11"/>
        <color theme="1"/>
        <rFont val="Calibri"/>
        <family val="2"/>
        <scheme val="minor"/>
      </rPr>
      <t xml:space="preserve">)
d. Enter applicable </t>
    </r>
    <r>
      <rPr>
        <b/>
        <sz val="11"/>
        <color theme="1"/>
        <rFont val="Calibri"/>
        <family val="2"/>
        <scheme val="minor"/>
      </rPr>
      <t>Square Footage</t>
    </r>
    <r>
      <rPr>
        <sz val="11"/>
        <color theme="1"/>
        <rFont val="Calibri"/>
        <family val="2"/>
        <scheme val="minor"/>
      </rPr>
      <t xml:space="preserve"> in highlighted fields in </t>
    </r>
    <r>
      <rPr>
        <b/>
        <sz val="11"/>
        <color theme="1"/>
        <rFont val="Calibri"/>
        <family val="2"/>
        <scheme val="minor"/>
      </rPr>
      <t>Cell B22</t>
    </r>
    <r>
      <rPr>
        <sz val="11"/>
        <color theme="1"/>
        <rFont val="Calibri"/>
        <family val="2"/>
        <scheme val="minor"/>
      </rPr>
      <t xml:space="preserve">
e. If &gt;1 Commercial Facility type in project, use additional “CommFacility” tabs and follow steps a-d above
5. If </t>
    </r>
    <r>
      <rPr>
        <b/>
        <u/>
        <sz val="11"/>
        <color theme="1"/>
        <rFont val="Calibri"/>
        <family val="2"/>
        <scheme val="minor"/>
      </rPr>
      <t>HOTEL</t>
    </r>
    <r>
      <rPr>
        <sz val="11"/>
        <color theme="1"/>
        <rFont val="Calibri"/>
        <family val="2"/>
        <scheme val="minor"/>
      </rPr>
      <t xml:space="preserve"> component to project:
a. Open “Hotel” tab
b. Enter Hotel component information in yellow-highlighted “Description” field
c. Enter applicable </t>
    </r>
    <r>
      <rPr>
        <b/>
        <sz val="11"/>
        <color theme="1"/>
        <rFont val="Calibri"/>
        <family val="2"/>
        <scheme val="minor"/>
      </rPr>
      <t># of rooms</t>
    </r>
    <r>
      <rPr>
        <sz val="11"/>
        <color theme="1"/>
        <rFont val="Calibri"/>
        <family val="2"/>
        <scheme val="minor"/>
      </rPr>
      <t xml:space="preserve"> in yellow-highlighted fields in </t>
    </r>
    <r>
      <rPr>
        <b/>
        <sz val="11"/>
        <color theme="1"/>
        <rFont val="Calibri"/>
        <family val="2"/>
        <scheme val="minor"/>
      </rPr>
      <t>Cell B22</t>
    </r>
    <r>
      <rPr>
        <sz val="11"/>
        <color theme="1"/>
        <rFont val="Calibri"/>
        <family val="2"/>
        <scheme val="minor"/>
      </rPr>
      <t xml:space="preserve">
6. If </t>
    </r>
    <r>
      <rPr>
        <b/>
        <u/>
        <sz val="11"/>
        <color theme="1"/>
        <rFont val="Calibri"/>
        <family val="2"/>
        <scheme val="minor"/>
      </rPr>
      <t>CREDIT</t>
    </r>
    <r>
      <rPr>
        <sz val="11"/>
        <color theme="1"/>
        <rFont val="Calibri"/>
        <family val="2"/>
        <scheme val="minor"/>
      </rPr>
      <t xml:space="preserve"> component to project </t>
    </r>
    <r>
      <rPr>
        <b/>
        <sz val="11"/>
        <color theme="1"/>
        <rFont val="Calibri"/>
        <family val="2"/>
        <scheme val="minor"/>
      </rPr>
      <t>(previous/existing facilities connected to Sanitary Sewer)</t>
    </r>
    <r>
      <rPr>
        <sz val="11"/>
        <color theme="1"/>
        <rFont val="Calibri"/>
        <family val="2"/>
        <scheme val="minor"/>
      </rPr>
      <t xml:space="preserve">:
a. Open applicable “CREDITS” tab
b. If </t>
    </r>
    <r>
      <rPr>
        <b/>
        <sz val="11"/>
        <color theme="1"/>
        <rFont val="Calibri"/>
        <family val="2"/>
        <scheme val="minor"/>
      </rPr>
      <t>Commercial Credit</t>
    </r>
    <r>
      <rPr>
        <sz val="11"/>
        <color theme="1"/>
        <rFont val="Calibri"/>
        <family val="2"/>
        <scheme val="minor"/>
      </rPr>
      <t xml:space="preserve"> component, open “CREDITS (Comm)” tab and follow steps in </t>
    </r>
    <r>
      <rPr>
        <b/>
        <sz val="11"/>
        <color theme="1"/>
        <rFont val="Calibri"/>
        <family val="2"/>
        <scheme val="minor"/>
      </rPr>
      <t>#4 above</t>
    </r>
    <r>
      <rPr>
        <sz val="11"/>
        <color theme="1"/>
        <rFont val="Calibri"/>
        <family val="2"/>
        <scheme val="minor"/>
      </rPr>
      <t xml:space="preserve">
c. If </t>
    </r>
    <r>
      <rPr>
        <b/>
        <sz val="11"/>
        <color theme="1"/>
        <rFont val="Calibri"/>
        <family val="2"/>
        <scheme val="minor"/>
      </rPr>
      <t>Residential Credit</t>
    </r>
    <r>
      <rPr>
        <sz val="11"/>
        <color theme="1"/>
        <rFont val="Calibri"/>
        <family val="2"/>
        <scheme val="minor"/>
      </rPr>
      <t xml:space="preserve"> component, open applicable “CREDIT Residential” tab and follow steps in </t>
    </r>
    <r>
      <rPr>
        <b/>
        <sz val="11"/>
        <color theme="1"/>
        <rFont val="Calibri"/>
        <family val="2"/>
        <scheme val="minor"/>
      </rPr>
      <t>#2 above</t>
    </r>
    <r>
      <rPr>
        <sz val="11"/>
        <color theme="1"/>
        <rFont val="Calibri"/>
        <family val="2"/>
        <scheme val="minor"/>
      </rPr>
      <t xml:space="preserve">
d. If </t>
    </r>
    <r>
      <rPr>
        <b/>
        <sz val="11"/>
        <color theme="1"/>
        <rFont val="Calibri"/>
        <family val="2"/>
        <scheme val="minor"/>
      </rPr>
      <t>Hotel Credit</t>
    </r>
    <r>
      <rPr>
        <sz val="11"/>
        <color theme="1"/>
        <rFont val="Calibri"/>
        <family val="2"/>
        <scheme val="minor"/>
      </rPr>
      <t xml:space="preserve"> component, open “CREDIT HOTEL” tab and follow steps in </t>
    </r>
    <r>
      <rPr>
        <b/>
        <sz val="11"/>
        <color theme="1"/>
        <rFont val="Calibri"/>
        <family val="2"/>
        <scheme val="minor"/>
      </rPr>
      <t>#5 above</t>
    </r>
    <r>
      <rPr>
        <sz val="11"/>
        <color theme="1"/>
        <rFont val="Calibri"/>
        <family val="2"/>
        <scheme val="minor"/>
      </rPr>
      <t xml:space="preserve">
e. If &gt;1 Commercial Facility Credit type in project, use additional “CREDIT” tabs and follow steps a-d above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</si>
</sst>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;[Red]&quot;$&quot;#,##0.00"/>
    <numFmt numFmtId="165" formatCode="#,##0.000000"/>
    <numFmt numFmtId="166" formatCode="#,##0.0000"/>
    <numFmt numFmtId="167" formatCode="#,##0.0000000"/>
    <numFmt numFmtId="168" formatCode="#,##0.000;[Red]#,##0.000"/>
  </numFmts>
  <fonts count="3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00B050"/>
      <name val="Calibri"/>
      <family val="2"/>
      <scheme val="minor"/>
    </font>
    <font>
      <sz val="11"/>
      <color rgb="FF00B05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theme="9" tint="-0.499984740745262"/>
      <name val="Calibri"/>
      <family val="2"/>
      <scheme val="minor"/>
    </font>
    <font>
      <sz val="12"/>
      <color rgb="FFFF0000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2"/>
      <color theme="3" tint="0.39997558519241921"/>
      <name val="Calibri"/>
      <family val="2"/>
      <scheme val="minor"/>
    </font>
    <font>
      <sz val="12"/>
      <color rgb="FF00B05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rgb="FF00B050"/>
      <name val="Times New Roman"/>
      <family val="1"/>
    </font>
    <font>
      <sz val="11"/>
      <color rgb="FF00B050"/>
      <name val="Times New Roman"/>
      <family val="1"/>
    </font>
    <font>
      <sz val="12"/>
      <color theme="1"/>
      <name val="Times New Roman"/>
      <family val="1"/>
    </font>
    <font>
      <sz val="12"/>
      <color theme="9" tint="-0.499984740745262"/>
      <name val="Times New Roman"/>
      <family val="1"/>
    </font>
    <font>
      <sz val="12"/>
      <color rgb="FFFF0000"/>
      <name val="Times New Roman"/>
      <family val="1"/>
    </font>
    <font>
      <sz val="11"/>
      <color rgb="FFFF0000"/>
      <name val="Times New Roman"/>
      <family val="1"/>
    </font>
    <font>
      <sz val="11"/>
      <color rgb="FF0070C0"/>
      <name val="Times New Roman"/>
      <family val="1"/>
    </font>
    <font>
      <sz val="12"/>
      <color rgb="FF0070C0"/>
      <name val="Times New Roman"/>
      <family val="1"/>
    </font>
    <font>
      <sz val="12"/>
      <color rgb="FF00B050"/>
      <name val="Times New Roman"/>
      <family val="1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b/>
      <u/>
      <sz val="11"/>
      <color theme="1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2"/>
      <color rgb="FF0070C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55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1" xfId="0" applyBorder="1" applyAlignment="1">
      <alignment horizontal="center"/>
    </xf>
    <xf numFmtId="164" fontId="1" fillId="0" borderId="0" xfId="0" applyNumberFormat="1" applyFont="1"/>
    <xf numFmtId="0" fontId="0" fillId="0" borderId="3" xfId="0" applyBorder="1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5" xfId="0" applyBorder="1"/>
    <xf numFmtId="0" fontId="0" fillId="0" borderId="0" xfId="0" applyAlignment="1">
      <alignment horizontal="center"/>
    </xf>
    <xf numFmtId="0" fontId="5" fillId="0" borderId="1" xfId="0" applyFont="1" applyBorder="1"/>
    <xf numFmtId="0" fontId="0" fillId="0" borderId="1" xfId="0" applyFill="1" applyBorder="1"/>
    <xf numFmtId="0" fontId="6" fillId="0" borderId="1" xfId="0" applyFont="1" applyBorder="1"/>
    <xf numFmtId="0" fontId="6" fillId="0" borderId="0" xfId="0" applyFont="1" applyBorder="1"/>
    <xf numFmtId="0" fontId="7" fillId="0" borderId="0" xfId="0" applyFont="1" applyBorder="1" applyAlignment="1">
      <alignment horizontal="left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7" fillId="0" borderId="5" xfId="0" applyFont="1" applyBorder="1"/>
    <xf numFmtId="3" fontId="4" fillId="0" borderId="0" xfId="0" applyNumberFormat="1" applyFont="1" applyBorder="1" applyAlignment="1">
      <alignment horizontal="center"/>
    </xf>
    <xf numFmtId="0" fontId="12" fillId="0" borderId="5" xfId="0" applyFont="1" applyBorder="1"/>
    <xf numFmtId="3" fontId="12" fillId="0" borderId="0" xfId="0" applyNumberFormat="1" applyFont="1" applyBorder="1" applyAlignment="1">
      <alignment horizontal="center"/>
    </xf>
    <xf numFmtId="165" fontId="12" fillId="0" borderId="0" xfId="0" applyNumberFormat="1" applyFont="1" applyBorder="1" applyAlignment="1">
      <alignment horizontal="center"/>
    </xf>
    <xf numFmtId="4" fontId="12" fillId="0" borderId="0" xfId="0" applyNumberFormat="1" applyFont="1" applyBorder="1" applyAlignment="1">
      <alignment horizontal="center"/>
    </xf>
    <xf numFmtId="166" fontId="12" fillId="0" borderId="0" xfId="0" applyNumberFormat="1" applyFont="1" applyBorder="1" applyAlignment="1">
      <alignment horizontal="center"/>
    </xf>
    <xf numFmtId="44" fontId="10" fillId="0" borderId="0" xfId="1" applyFont="1" applyAlignment="1">
      <alignment horizontal="center"/>
    </xf>
    <xf numFmtId="0" fontId="7" fillId="0" borderId="0" xfId="0" applyFont="1"/>
    <xf numFmtId="0" fontId="4" fillId="0" borderId="0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3" fontId="12" fillId="0" borderId="0" xfId="0" applyNumberFormat="1" applyFont="1" applyBorder="1"/>
    <xf numFmtId="167" fontId="12" fillId="0" borderId="0" xfId="0" applyNumberFormat="1" applyFont="1" applyBorder="1"/>
    <xf numFmtId="4" fontId="12" fillId="0" borderId="0" xfId="0" applyNumberFormat="1" applyFont="1" applyBorder="1"/>
    <xf numFmtId="166" fontId="12" fillId="0" borderId="0" xfId="0" applyNumberFormat="1" applyFont="1" applyBorder="1"/>
    <xf numFmtId="0" fontId="12" fillId="0" borderId="11" xfId="0" applyFont="1" applyBorder="1"/>
    <xf numFmtId="166" fontId="12" fillId="0" borderId="3" xfId="0" applyNumberFormat="1" applyFont="1" applyBorder="1"/>
    <xf numFmtId="0" fontId="0" fillId="0" borderId="3" xfId="0" applyBorder="1" applyAlignment="1">
      <alignment horizontal="center"/>
    </xf>
    <xf numFmtId="0" fontId="12" fillId="0" borderId="0" xfId="0" applyFont="1"/>
    <xf numFmtId="166" fontId="12" fillId="0" borderId="0" xfId="0" applyNumberFormat="1" applyFont="1"/>
    <xf numFmtId="0" fontId="11" fillId="0" borderId="0" xfId="0" applyFont="1"/>
    <xf numFmtId="164" fontId="13" fillId="0" borderId="0" xfId="0" applyNumberFormat="1" applyFont="1"/>
    <xf numFmtId="8" fontId="7" fillId="0" borderId="0" xfId="0" applyNumberFormat="1" applyFont="1"/>
    <xf numFmtId="168" fontId="12" fillId="0" borderId="0" xfId="0" applyNumberFormat="1" applyFont="1" applyBorder="1" applyAlignment="1">
      <alignment horizontal="center"/>
    </xf>
    <xf numFmtId="0" fontId="15" fillId="0" borderId="0" xfId="0" applyFont="1" applyFill="1" applyBorder="1"/>
    <xf numFmtId="164" fontId="14" fillId="0" borderId="0" xfId="1" applyNumberFormat="1" applyFont="1" applyAlignment="1">
      <alignment horizontal="right"/>
    </xf>
    <xf numFmtId="0" fontId="0" fillId="0" borderId="0" xfId="0" applyFill="1"/>
    <xf numFmtId="3" fontId="4" fillId="0" borderId="10" xfId="0" applyNumberFormat="1" applyFont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3" fontId="7" fillId="2" borderId="0" xfId="0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left"/>
    </xf>
    <xf numFmtId="0" fontId="0" fillId="0" borderId="2" xfId="0" applyFill="1" applyBorder="1"/>
    <xf numFmtId="0" fontId="0" fillId="0" borderId="4" xfId="0" applyFill="1" applyBorder="1"/>
    <xf numFmtId="0" fontId="0" fillId="0" borderId="6" xfId="0" applyFill="1" applyBorder="1"/>
    <xf numFmtId="0" fontId="1" fillId="4" borderId="1" xfId="0" applyFont="1" applyFill="1" applyBorder="1"/>
    <xf numFmtId="0" fontId="1" fillId="3" borderId="1" xfId="0" applyFont="1" applyFill="1" applyBorder="1"/>
    <xf numFmtId="0" fontId="1" fillId="5" borderId="1" xfId="0" applyFont="1" applyFill="1" applyBorder="1"/>
    <xf numFmtId="164" fontId="1" fillId="5" borderId="1" xfId="0" applyNumberFormat="1" applyFont="1" applyFill="1" applyBorder="1"/>
    <xf numFmtId="164" fontId="1" fillId="3" borderId="1" xfId="0" applyNumberFormat="1" applyFont="1" applyFill="1" applyBorder="1"/>
    <xf numFmtId="164" fontId="1" fillId="4" borderId="1" xfId="0" applyNumberFormat="1" applyFont="1" applyFill="1" applyBorder="1"/>
    <xf numFmtId="0" fontId="17" fillId="0" borderId="0" xfId="0" applyFont="1"/>
    <xf numFmtId="0" fontId="18" fillId="0" borderId="1" xfId="0" applyFont="1" applyBorder="1"/>
    <xf numFmtId="0" fontId="17" fillId="0" borderId="0" xfId="0" applyFont="1" applyFill="1"/>
    <xf numFmtId="0" fontId="17" fillId="0" borderId="6" xfId="0" applyFont="1" applyFill="1" applyBorder="1"/>
    <xf numFmtId="0" fontId="20" fillId="0" borderId="0" xfId="0" applyFont="1"/>
    <xf numFmtId="0" fontId="21" fillId="0" borderId="0" xfId="0" applyFont="1"/>
    <xf numFmtId="0" fontId="21" fillId="0" borderId="0" xfId="0" applyFont="1" applyAlignment="1">
      <alignment horizontal="center"/>
    </xf>
    <xf numFmtId="0" fontId="19" fillId="0" borderId="0" xfId="0" applyFont="1"/>
    <xf numFmtId="0" fontId="17" fillId="0" borderId="13" xfId="0" applyFont="1" applyBorder="1" applyAlignment="1">
      <alignment horizontal="center"/>
    </xf>
    <xf numFmtId="0" fontId="17" fillId="0" borderId="14" xfId="0" applyFont="1" applyBorder="1" applyAlignment="1">
      <alignment horizontal="center"/>
    </xf>
    <xf numFmtId="0" fontId="17" fillId="0" borderId="5" xfId="0" applyFont="1" applyBorder="1"/>
    <xf numFmtId="0" fontId="17" fillId="0" borderId="0" xfId="0" applyFont="1" applyBorder="1"/>
    <xf numFmtId="0" fontId="17" fillId="0" borderId="0" xfId="0" applyFont="1" applyBorder="1" applyAlignment="1">
      <alignment horizontal="center"/>
    </xf>
    <xf numFmtId="0" fontId="17" fillId="0" borderId="10" xfId="0" applyFont="1" applyBorder="1"/>
    <xf numFmtId="0" fontId="19" fillId="0" borderId="5" xfId="0" applyFont="1" applyBorder="1"/>
    <xf numFmtId="0" fontId="19" fillId="0" borderId="0" xfId="0" applyFont="1" applyBorder="1" applyAlignment="1">
      <alignment horizontal="center"/>
    </xf>
    <xf numFmtId="0" fontId="23" fillId="0" borderId="0" xfId="0" applyFont="1" applyBorder="1" applyAlignment="1">
      <alignment horizontal="center"/>
    </xf>
    <xf numFmtId="0" fontId="23" fillId="0" borderId="10" xfId="0" applyFont="1" applyBorder="1" applyAlignment="1">
      <alignment horizontal="center"/>
    </xf>
    <xf numFmtId="0" fontId="24" fillId="0" borderId="5" xfId="0" applyFont="1" applyBorder="1"/>
    <xf numFmtId="3" fontId="24" fillId="0" borderId="0" xfId="0" applyNumberFormat="1" applyFont="1" applyBorder="1"/>
    <xf numFmtId="167" fontId="24" fillId="0" borderId="0" xfId="0" applyNumberFormat="1" applyFont="1" applyBorder="1"/>
    <xf numFmtId="4" fontId="24" fillId="0" borderId="0" xfId="0" applyNumberFormat="1" applyFont="1" applyBorder="1"/>
    <xf numFmtId="166" fontId="24" fillId="0" borderId="0" xfId="0" applyNumberFormat="1" applyFont="1" applyBorder="1"/>
    <xf numFmtId="0" fontId="24" fillId="0" borderId="11" xfId="0" applyFont="1" applyBorder="1"/>
    <xf numFmtId="166" fontId="24" fillId="0" borderId="3" xfId="0" applyNumberFormat="1" applyFont="1" applyBorder="1"/>
    <xf numFmtId="0" fontId="17" fillId="0" borderId="3" xfId="0" applyFont="1" applyBorder="1" applyAlignment="1">
      <alignment horizontal="center"/>
    </xf>
    <xf numFmtId="0" fontId="17" fillId="0" borderId="3" xfId="0" applyFont="1" applyBorder="1"/>
    <xf numFmtId="0" fontId="17" fillId="0" borderId="12" xfId="0" applyFont="1" applyBorder="1"/>
    <xf numFmtId="0" fontId="24" fillId="0" borderId="0" xfId="0" applyFont="1"/>
    <xf numFmtId="166" fontId="24" fillId="0" borderId="0" xfId="0" applyNumberFormat="1" applyFont="1"/>
    <xf numFmtId="44" fontId="21" fillId="0" borderId="0" xfId="1" applyFont="1" applyAlignment="1">
      <alignment horizontal="right"/>
    </xf>
    <xf numFmtId="0" fontId="22" fillId="0" borderId="0" xfId="0" applyFont="1"/>
    <xf numFmtId="164" fontId="25" fillId="0" borderId="0" xfId="1" applyNumberFormat="1" applyFont="1" applyAlignment="1">
      <alignment horizontal="right"/>
    </xf>
    <xf numFmtId="164" fontId="26" fillId="0" borderId="0" xfId="1" applyNumberFormat="1" applyFont="1" applyAlignment="1">
      <alignment horizontal="right"/>
    </xf>
    <xf numFmtId="0" fontId="27" fillId="0" borderId="0" xfId="0" applyFont="1" applyFill="1" applyBorder="1"/>
    <xf numFmtId="164" fontId="28" fillId="0" borderId="0" xfId="0" applyNumberFormat="1" applyFont="1"/>
    <xf numFmtId="0" fontId="19" fillId="2" borderId="0" xfId="0" applyFont="1" applyFill="1" applyBorder="1" applyAlignment="1">
      <alignment horizontal="center"/>
    </xf>
    <xf numFmtId="0" fontId="0" fillId="6" borderId="15" xfId="0" applyFont="1" applyFill="1" applyBorder="1" applyAlignment="1">
      <alignment horizontal="left" vertical="top" wrapText="1"/>
    </xf>
    <xf numFmtId="0" fontId="0" fillId="6" borderId="16" xfId="0" applyFont="1" applyFill="1" applyBorder="1" applyAlignment="1">
      <alignment horizontal="left" vertical="top" wrapText="1"/>
    </xf>
    <xf numFmtId="0" fontId="0" fillId="6" borderId="17" xfId="0" applyFont="1" applyFill="1" applyBorder="1" applyAlignment="1">
      <alignment horizontal="left" vertical="top" wrapText="1"/>
    </xf>
    <xf numFmtId="0" fontId="0" fillId="6" borderId="18" xfId="0" applyFont="1" applyFill="1" applyBorder="1" applyAlignment="1">
      <alignment horizontal="left" vertical="top" wrapText="1"/>
    </xf>
    <xf numFmtId="0" fontId="0" fillId="6" borderId="0" xfId="0" applyFont="1" applyFill="1" applyBorder="1" applyAlignment="1">
      <alignment horizontal="left" vertical="top" wrapText="1"/>
    </xf>
    <xf numFmtId="0" fontId="0" fillId="6" borderId="19" xfId="0" applyFont="1" applyFill="1" applyBorder="1" applyAlignment="1">
      <alignment horizontal="left" vertical="top" wrapText="1"/>
    </xf>
    <xf numFmtId="0" fontId="0" fillId="6" borderId="18" xfId="0" applyFill="1" applyBorder="1" applyAlignment="1">
      <alignment wrapText="1"/>
    </xf>
    <xf numFmtId="0" fontId="0" fillId="6" borderId="0" xfId="0" applyFill="1" applyBorder="1" applyAlignment="1">
      <alignment wrapText="1"/>
    </xf>
    <xf numFmtId="0" fontId="0" fillId="6" borderId="19" xfId="0" applyFill="1" applyBorder="1" applyAlignment="1">
      <alignment wrapText="1"/>
    </xf>
    <xf numFmtId="0" fontId="0" fillId="6" borderId="20" xfId="0" applyFill="1" applyBorder="1" applyAlignment="1">
      <alignment wrapText="1"/>
    </xf>
    <xf numFmtId="0" fontId="0" fillId="6" borderId="21" xfId="0" applyFill="1" applyBorder="1" applyAlignment="1">
      <alignment wrapText="1"/>
    </xf>
    <xf numFmtId="0" fontId="0" fillId="6" borderId="22" xfId="0" applyFill="1" applyBorder="1" applyAlignment="1">
      <alignment wrapText="1"/>
    </xf>
    <xf numFmtId="0" fontId="7" fillId="2" borderId="1" xfId="0" applyFont="1" applyFill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14" fontId="7" fillId="2" borderId="2" xfId="0" applyNumberFormat="1" applyFont="1" applyFill="1" applyBorder="1" applyAlignment="1">
      <alignment horizontal="left"/>
    </xf>
    <xf numFmtId="0" fontId="7" fillId="2" borderId="4" xfId="0" applyFont="1" applyFill="1" applyBorder="1" applyAlignment="1">
      <alignment horizontal="left"/>
    </xf>
    <xf numFmtId="0" fontId="7" fillId="2" borderId="6" xfId="0" applyFont="1" applyFill="1" applyBorder="1" applyAlignment="1">
      <alignment horizontal="left"/>
    </xf>
    <xf numFmtId="0" fontId="11" fillId="0" borderId="7" xfId="0" applyFont="1" applyBorder="1"/>
    <xf numFmtId="0" fontId="11" fillId="0" borderId="8" xfId="0" applyFont="1" applyBorder="1"/>
    <xf numFmtId="0" fontId="11" fillId="0" borderId="9" xfId="0" applyFont="1" applyBorder="1"/>
    <xf numFmtId="0" fontId="7" fillId="0" borderId="1" xfId="0" applyFont="1" applyBorder="1" applyAlignment="1">
      <alignment horizontal="left"/>
    </xf>
    <xf numFmtId="0" fontId="2" fillId="0" borderId="0" xfId="0" applyFont="1" applyAlignment="1">
      <alignment horizontal="center"/>
    </xf>
    <xf numFmtId="14" fontId="7" fillId="0" borderId="2" xfId="0" applyNumberFormat="1" applyFont="1" applyBorder="1" applyAlignment="1">
      <alignment horizontal="left"/>
    </xf>
    <xf numFmtId="14" fontId="7" fillId="0" borderId="4" xfId="0" applyNumberFormat="1" applyFont="1" applyBorder="1" applyAlignment="1">
      <alignment horizontal="left"/>
    </xf>
    <xf numFmtId="14" fontId="7" fillId="0" borderId="6" xfId="0" applyNumberFormat="1" applyFont="1" applyBorder="1" applyAlignment="1">
      <alignment horizontal="left"/>
    </xf>
    <xf numFmtId="49" fontId="7" fillId="0" borderId="1" xfId="0" applyNumberFormat="1" applyFont="1" applyBorder="1" applyAlignment="1">
      <alignment horizontal="left"/>
    </xf>
    <xf numFmtId="0" fontId="1" fillId="2" borderId="4" xfId="0" applyFont="1" applyFill="1" applyBorder="1" applyAlignment="1"/>
    <xf numFmtId="0" fontId="11" fillId="2" borderId="7" xfId="0" applyFont="1" applyFill="1" applyBorder="1"/>
    <xf numFmtId="0" fontId="11" fillId="2" borderId="8" xfId="0" applyFont="1" applyFill="1" applyBorder="1"/>
    <xf numFmtId="0" fontId="11" fillId="2" borderId="9" xfId="0" applyFont="1" applyFill="1" applyBorder="1"/>
    <xf numFmtId="0" fontId="7" fillId="0" borderId="4" xfId="0" applyFont="1" applyBorder="1" applyAlignment="1">
      <alignment horizontal="left"/>
    </xf>
    <xf numFmtId="0" fontId="7" fillId="0" borderId="6" xfId="0" applyFont="1" applyBorder="1" applyAlignment="1">
      <alignment horizontal="left"/>
    </xf>
    <xf numFmtId="0" fontId="7" fillId="0" borderId="1" xfId="0" applyFont="1" applyFill="1" applyBorder="1" applyAlignment="1">
      <alignment horizontal="left"/>
    </xf>
    <xf numFmtId="0" fontId="11" fillId="0" borderId="7" xfId="0" applyFont="1" applyFill="1" applyBorder="1"/>
    <xf numFmtId="0" fontId="11" fillId="0" borderId="8" xfId="0" applyFont="1" applyFill="1" applyBorder="1"/>
    <xf numFmtId="0" fontId="11" fillId="0" borderId="9" xfId="0" applyFont="1" applyFill="1" applyBorder="1"/>
    <xf numFmtId="0" fontId="19" fillId="2" borderId="1" xfId="0" applyFont="1" applyFill="1" applyBorder="1" applyAlignment="1">
      <alignment horizontal="left"/>
    </xf>
    <xf numFmtId="0" fontId="22" fillId="0" borderId="7" xfId="0" applyFont="1" applyBorder="1"/>
    <xf numFmtId="0" fontId="22" fillId="0" borderId="8" xfId="0" applyFont="1" applyBorder="1"/>
    <xf numFmtId="0" fontId="22" fillId="0" borderId="9" xfId="0" applyFont="1" applyBorder="1"/>
    <xf numFmtId="0" fontId="19" fillId="0" borderId="1" xfId="0" applyFont="1" applyFill="1" applyBorder="1" applyAlignment="1">
      <alignment horizontal="left"/>
    </xf>
    <xf numFmtId="0" fontId="16" fillId="0" borderId="0" xfId="0" applyFont="1" applyAlignment="1">
      <alignment horizontal="center"/>
    </xf>
    <xf numFmtId="14" fontId="19" fillId="0" borderId="2" xfId="0" applyNumberFormat="1" applyFont="1" applyBorder="1" applyAlignment="1">
      <alignment horizontal="left"/>
    </xf>
    <xf numFmtId="0" fontId="19" fillId="0" borderId="4" xfId="0" applyFont="1" applyBorder="1" applyAlignment="1">
      <alignment horizontal="left"/>
    </xf>
    <xf numFmtId="0" fontId="19" fillId="0" borderId="6" xfId="0" applyFont="1" applyBorder="1" applyAlignment="1">
      <alignment horizontal="left"/>
    </xf>
    <xf numFmtId="0" fontId="19" fillId="0" borderId="1" xfId="0" applyFont="1" applyBorder="1" applyAlignment="1">
      <alignment horizontal="left"/>
    </xf>
    <xf numFmtId="44" fontId="8" fillId="0" borderId="0" xfId="0" applyNumberFormat="1" applyFont="1"/>
    <xf numFmtId="0" fontId="15" fillId="0" borderId="0" xfId="0" applyFont="1"/>
    <xf numFmtId="44" fontId="30" fillId="0" borderId="0" xfId="1" applyFont="1" applyAlignment="1">
      <alignment horizontal="center"/>
    </xf>
    <xf numFmtId="44" fontId="20" fillId="0" borderId="0" xfId="0" applyNumberFormat="1" applyFont="1" applyAlignment="1">
      <alignment horizontal="left"/>
    </xf>
    <xf numFmtId="0" fontId="27" fillId="0" borderId="0" xfId="0" applyFont="1"/>
    <xf numFmtId="44" fontId="31" fillId="0" borderId="0" xfId="1" applyFont="1" applyAlignment="1">
      <alignment horizontal="right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nvironmental%20Compliance/Nelson%20Yuk/LearnInfo/SewageFee_VLOOKUP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01_SEWER%20CAPACITY%20FEE%20LOG%20AND%20CAL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IG_Codelist"/>
      <sheetName val="UserList"/>
      <sheetName val="OneFacility"/>
      <sheetName val="Family"/>
      <sheetName val="Sheet3"/>
    </sheetNames>
    <sheetDataSet>
      <sheetData sheetId="0"/>
      <sheetData sheetId="1">
        <row r="4">
          <cell r="A4" t="str">
            <v>A Blank Unit</v>
          </cell>
          <cell r="B4"/>
          <cell r="C4">
            <v>0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/>
          <cell r="J4"/>
        </row>
        <row r="5">
          <cell r="A5" t="str">
            <v>Agricultural/Landscaping Service</v>
          </cell>
          <cell r="B5">
            <v>7</v>
          </cell>
          <cell r="C5">
            <v>1000</v>
          </cell>
          <cell r="D5">
            <v>25</v>
          </cell>
          <cell r="E5">
            <v>0.06</v>
          </cell>
          <cell r="F5">
            <v>300</v>
          </cell>
          <cell r="G5">
            <v>0.06</v>
          </cell>
          <cell r="H5">
            <v>300</v>
          </cell>
          <cell r="I5" t="str">
            <v>LACSD</v>
          </cell>
          <cell r="J5" t="str">
            <v>Estimate</v>
          </cell>
        </row>
        <row r="6">
          <cell r="A6" t="str">
            <v>Air Transport Facility, No Food</v>
          </cell>
          <cell r="B6">
            <v>45</v>
          </cell>
          <cell r="C6">
            <v>1000</v>
          </cell>
          <cell r="D6">
            <v>275</v>
          </cell>
          <cell r="E6">
            <v>0.41</v>
          </cell>
          <cell r="F6">
            <v>180</v>
          </cell>
          <cell r="G6">
            <v>0.64</v>
          </cell>
          <cell r="H6">
            <v>280</v>
          </cell>
          <cell r="I6" t="str">
            <v>Comparable</v>
          </cell>
          <cell r="J6" t="str">
            <v>Los Angeles</v>
          </cell>
        </row>
        <row r="7">
          <cell r="A7" t="str">
            <v>Amusement &amp; Recreation Svcs: Outdoor</v>
          </cell>
          <cell r="B7">
            <v>79</v>
          </cell>
          <cell r="C7" t="str">
            <v>Guest cap</v>
          </cell>
          <cell r="D7">
            <v>10</v>
          </cell>
          <cell r="E7">
            <v>0.01</v>
          </cell>
          <cell r="F7">
            <v>150</v>
          </cell>
          <cell r="G7">
            <v>0.03</v>
          </cell>
          <cell r="H7">
            <v>300</v>
          </cell>
          <cell r="I7" t="str">
            <v>LACSD</v>
          </cell>
          <cell r="J7" t="str">
            <v>Estimate</v>
          </cell>
        </row>
        <row r="8">
          <cell r="A8" t="str">
            <v>Apparel and Accessory Store</v>
          </cell>
          <cell r="B8">
            <v>56</v>
          </cell>
          <cell r="C8">
            <v>1000</v>
          </cell>
          <cell r="D8">
            <v>100</v>
          </cell>
          <cell r="E8">
            <v>0.13</v>
          </cell>
          <cell r="F8">
            <v>150</v>
          </cell>
          <cell r="G8">
            <v>0.13</v>
          </cell>
          <cell r="H8">
            <v>150</v>
          </cell>
          <cell r="I8" t="str">
            <v>Comparable</v>
          </cell>
          <cell r="J8" t="str">
            <v>Los Angeles</v>
          </cell>
        </row>
        <row r="9">
          <cell r="A9" t="str">
            <v>Apparel Product Manufacturing</v>
          </cell>
          <cell r="B9">
            <v>23</v>
          </cell>
          <cell r="C9">
            <v>1000</v>
          </cell>
          <cell r="D9">
            <v>100</v>
          </cell>
          <cell r="E9">
            <v>0.13</v>
          </cell>
          <cell r="F9">
            <v>150</v>
          </cell>
          <cell r="G9">
            <v>0.13</v>
          </cell>
          <cell r="H9">
            <v>150</v>
          </cell>
          <cell r="I9" t="str">
            <v>Los Angeles</v>
          </cell>
          <cell r="J9" t="str">
            <v>Comparable</v>
          </cell>
        </row>
        <row r="10">
          <cell r="A10" t="str">
            <v>Auto Parking with Sewer Connection</v>
          </cell>
          <cell r="B10">
            <v>75</v>
          </cell>
          <cell r="C10">
            <v>1000</v>
          </cell>
          <cell r="D10">
            <v>25</v>
          </cell>
          <cell r="E10">
            <v>0.03</v>
          </cell>
          <cell r="F10">
            <v>150</v>
          </cell>
          <cell r="G10">
            <v>0.03</v>
          </cell>
          <cell r="H10">
            <v>150</v>
          </cell>
          <cell r="I10" t="str">
            <v>Los Angeles</v>
          </cell>
          <cell r="J10" t="str">
            <v>Los Angeles</v>
          </cell>
        </row>
        <row r="11">
          <cell r="A11" t="str">
            <v>Bakery - Manufacturing</v>
          </cell>
          <cell r="B11">
            <v>20</v>
          </cell>
          <cell r="C11">
            <v>1000</v>
          </cell>
          <cell r="D11">
            <v>280</v>
          </cell>
          <cell r="E11">
            <v>2.34</v>
          </cell>
          <cell r="F11">
            <v>1000</v>
          </cell>
          <cell r="G11">
            <v>1.4</v>
          </cell>
          <cell r="H11">
            <v>600</v>
          </cell>
          <cell r="I11" t="str">
            <v>Los Angeles</v>
          </cell>
          <cell r="J11" t="str">
            <v>SWRCB</v>
          </cell>
        </row>
        <row r="12">
          <cell r="A12" t="str">
            <v>Bakery, Retail</v>
          </cell>
          <cell r="B12">
            <v>54</v>
          </cell>
          <cell r="C12">
            <v>1000</v>
          </cell>
          <cell r="D12">
            <v>150</v>
          </cell>
          <cell r="E12">
            <v>1</v>
          </cell>
          <cell r="F12">
            <v>800</v>
          </cell>
          <cell r="G12">
            <v>1</v>
          </cell>
          <cell r="H12">
            <v>800</v>
          </cell>
          <cell r="I12" t="str">
            <v>LACSD</v>
          </cell>
          <cell r="J12" t="str">
            <v>SWRCB</v>
          </cell>
        </row>
        <row r="13">
          <cell r="A13" t="str">
            <v>Bar or Night Club with Food</v>
          </cell>
          <cell r="B13">
            <v>58</v>
          </cell>
          <cell r="C13">
            <v>1000</v>
          </cell>
          <cell r="D13">
            <v>350</v>
          </cell>
          <cell r="E13">
            <v>1.75</v>
          </cell>
          <cell r="F13">
            <v>600</v>
          </cell>
          <cell r="G13">
            <v>1.17</v>
          </cell>
          <cell r="H13">
            <v>400</v>
          </cell>
          <cell r="I13" t="str">
            <v>LACSD</v>
          </cell>
          <cell r="J13" t="str">
            <v>SWRCB-Bars</v>
          </cell>
        </row>
        <row r="14">
          <cell r="A14" t="str">
            <v>Bar or Night Club without Food</v>
          </cell>
          <cell r="B14">
            <v>58</v>
          </cell>
          <cell r="C14">
            <v>1000</v>
          </cell>
          <cell r="D14">
            <v>350</v>
          </cell>
          <cell r="E14">
            <v>0.57999999999999996</v>
          </cell>
          <cell r="F14">
            <v>200</v>
          </cell>
          <cell r="G14">
            <v>0.57999999999999996</v>
          </cell>
          <cell r="H14">
            <v>200</v>
          </cell>
          <cell r="I14" t="str">
            <v>LACSD</v>
          </cell>
          <cell r="J14" t="str">
            <v>SWRCB</v>
          </cell>
        </row>
        <row r="15">
          <cell r="A15" t="str">
            <v>Barber Shop</v>
          </cell>
          <cell r="B15">
            <v>72</v>
          </cell>
          <cell r="C15">
            <v>1000</v>
          </cell>
          <cell r="D15">
            <v>100</v>
          </cell>
          <cell r="E15">
            <v>0.13</v>
          </cell>
          <cell r="F15">
            <v>150</v>
          </cell>
          <cell r="G15">
            <v>0.13</v>
          </cell>
          <cell r="H15">
            <v>100</v>
          </cell>
          <cell r="I15" t="str">
            <v>Los Angeles</v>
          </cell>
          <cell r="J15" t="str">
            <v>Los Angeles</v>
          </cell>
        </row>
        <row r="16">
          <cell r="A16" t="str">
            <v>Beauty Shop</v>
          </cell>
          <cell r="B16">
            <v>72</v>
          </cell>
          <cell r="C16">
            <v>1000</v>
          </cell>
          <cell r="D16">
            <v>280</v>
          </cell>
          <cell r="E16">
            <v>0.35</v>
          </cell>
          <cell r="F16">
            <v>150</v>
          </cell>
          <cell r="G16">
            <v>0.35</v>
          </cell>
          <cell r="H16">
            <v>100</v>
          </cell>
          <cell r="I16" t="str">
            <v>Los Angeles</v>
          </cell>
          <cell r="J16" t="str">
            <v>Los Angeles</v>
          </cell>
        </row>
        <row r="17">
          <cell r="A17" t="str">
            <v>Beverage Manufacturing</v>
          </cell>
          <cell r="B17">
            <v>20</v>
          </cell>
          <cell r="C17">
            <v>1000</v>
          </cell>
          <cell r="D17">
            <v>300</v>
          </cell>
          <cell r="E17">
            <v>3.75</v>
          </cell>
          <cell r="F17">
            <v>1500</v>
          </cell>
          <cell r="G17">
            <v>0.75</v>
          </cell>
          <cell r="H17">
            <v>300</v>
          </cell>
          <cell r="I17" t="str">
            <v>Los Angeles</v>
          </cell>
          <cell r="J17" t="str">
            <v>Metcalf &amp; Eddy</v>
          </cell>
        </row>
        <row r="18">
          <cell r="A18" t="str">
            <v>Bowling/Skating - Total Floor Area</v>
          </cell>
          <cell r="B18">
            <v>79</v>
          </cell>
          <cell r="C18">
            <v>1000</v>
          </cell>
          <cell r="D18">
            <v>80</v>
          </cell>
          <cell r="E18">
            <v>0.1</v>
          </cell>
          <cell r="F18">
            <v>150</v>
          </cell>
          <cell r="G18">
            <v>0.1</v>
          </cell>
          <cell r="H18">
            <v>150</v>
          </cell>
          <cell r="I18" t="str">
            <v>Los Angeles</v>
          </cell>
          <cell r="J18" t="str">
            <v>Los Angeles</v>
          </cell>
        </row>
        <row r="19">
          <cell r="A19" t="str">
            <v>Car Wash (Tunnel Ave, with Recycling)</v>
          </cell>
          <cell r="B19">
            <v>75</v>
          </cell>
          <cell r="C19">
            <v>1000</v>
          </cell>
          <cell r="D19">
            <v>4980</v>
          </cell>
          <cell r="E19">
            <v>0.83</v>
          </cell>
          <cell r="F19">
            <v>20</v>
          </cell>
          <cell r="G19">
            <v>6.23</v>
          </cell>
          <cell r="H19">
            <v>150</v>
          </cell>
          <cell r="I19" t="str">
            <v>Empirical</v>
          </cell>
          <cell r="J19" t="str">
            <v>SWRCB</v>
          </cell>
        </row>
        <row r="20">
          <cell r="A20" t="str">
            <v>Church</v>
          </cell>
          <cell r="B20">
            <v>86</v>
          </cell>
          <cell r="C20" t="str">
            <v>Seat</v>
          </cell>
          <cell r="D20">
            <v>5</v>
          </cell>
          <cell r="E20">
            <v>0.01</v>
          </cell>
          <cell r="F20">
            <v>150</v>
          </cell>
          <cell r="G20">
            <v>0.01</v>
          </cell>
          <cell r="H20">
            <v>100</v>
          </cell>
          <cell r="I20" t="str">
            <v>Los Angeles</v>
          </cell>
          <cell r="J20" t="str">
            <v>Los Angeles</v>
          </cell>
        </row>
        <row r="21">
          <cell r="A21" t="str">
            <v>Church</v>
          </cell>
          <cell r="B21">
            <v>86</v>
          </cell>
          <cell r="C21">
            <v>1000</v>
          </cell>
          <cell r="D21">
            <v>50</v>
          </cell>
          <cell r="E21">
            <v>0.06</v>
          </cell>
          <cell r="F21">
            <v>150</v>
          </cell>
          <cell r="G21">
            <v>0.06</v>
          </cell>
          <cell r="H21">
            <v>100</v>
          </cell>
          <cell r="I21" t="str">
            <v>LACSD</v>
          </cell>
          <cell r="J21" t="str">
            <v>Los Angeles</v>
          </cell>
        </row>
        <row r="22">
          <cell r="A22" t="str">
            <v>Community Center (No Kitchen)</v>
          </cell>
          <cell r="B22">
            <v>86</v>
          </cell>
          <cell r="C22" t="str">
            <v>Occup. Cap.</v>
          </cell>
          <cell r="D22">
            <v>4</v>
          </cell>
          <cell r="E22">
            <v>0.01</v>
          </cell>
          <cell r="F22">
            <v>150</v>
          </cell>
          <cell r="G22">
            <v>0.01</v>
          </cell>
          <cell r="H22">
            <v>100</v>
          </cell>
          <cell r="I22" t="str">
            <v>Los Angeles</v>
          </cell>
          <cell r="J22" t="str">
            <v>Los Angeles</v>
          </cell>
        </row>
        <row r="23">
          <cell r="A23" t="str">
            <v>Construction Service (Field Office)</v>
          </cell>
          <cell r="B23">
            <v>15</v>
          </cell>
          <cell r="C23" t="str">
            <v>Office</v>
          </cell>
          <cell r="D23">
            <v>150</v>
          </cell>
          <cell r="E23">
            <v>0.19</v>
          </cell>
          <cell r="F23">
            <v>150</v>
          </cell>
          <cell r="G23">
            <v>0.19</v>
          </cell>
          <cell r="H23">
            <v>150</v>
          </cell>
          <cell r="I23" t="str">
            <v>Los Angeles</v>
          </cell>
          <cell r="J23" t="str">
            <v>Los Angeles</v>
          </cell>
        </row>
        <row r="24">
          <cell r="A24" t="str">
            <v>Dairy product Manufacturing</v>
          </cell>
          <cell r="B24">
            <v>20</v>
          </cell>
          <cell r="C24">
            <v>1000</v>
          </cell>
          <cell r="D24">
            <v>300</v>
          </cell>
          <cell r="E24">
            <v>5.93</v>
          </cell>
          <cell r="F24">
            <v>2369</v>
          </cell>
          <cell r="G24">
            <v>2.31</v>
          </cell>
          <cell r="H24">
            <v>922</v>
          </cell>
          <cell r="I24" t="str">
            <v>Los Angeles</v>
          </cell>
          <cell r="J24" t="str">
            <v>Los Angeles</v>
          </cell>
        </row>
        <row r="25">
          <cell r="A25" t="str">
            <v>Department and Retail Stores (No Restaurant)</v>
          </cell>
          <cell r="B25">
            <v>59</v>
          </cell>
          <cell r="C25">
            <v>1000</v>
          </cell>
          <cell r="D25">
            <v>100</v>
          </cell>
          <cell r="E25">
            <v>0.13</v>
          </cell>
          <cell r="F25">
            <v>150</v>
          </cell>
          <cell r="G25">
            <v>0.13</v>
          </cell>
          <cell r="H25">
            <v>100</v>
          </cell>
          <cell r="I25" t="str">
            <v>LACSD</v>
          </cell>
          <cell r="J25" t="str">
            <v>SWRCB</v>
          </cell>
        </row>
        <row r="26">
          <cell r="A26" t="str">
            <v>Dormitory or Boarding House</v>
          </cell>
          <cell r="B26">
            <v>70</v>
          </cell>
          <cell r="C26" t="str">
            <v>Bed</v>
          </cell>
          <cell r="D26">
            <v>75</v>
          </cell>
          <cell r="E26">
            <v>0.13</v>
          </cell>
          <cell r="F26">
            <v>150</v>
          </cell>
          <cell r="G26">
            <v>0.13</v>
          </cell>
          <cell r="H26">
            <v>100</v>
          </cell>
          <cell r="I26" t="str">
            <v>Los Angeles</v>
          </cell>
          <cell r="J26" t="str">
            <v>SWRCB</v>
          </cell>
        </row>
        <row r="27">
          <cell r="A27" t="str">
            <v>Durable Goods - Wholesale Trade</v>
          </cell>
          <cell r="B27">
            <v>50</v>
          </cell>
          <cell r="C27">
            <v>1000</v>
          </cell>
          <cell r="D27">
            <v>80</v>
          </cell>
          <cell r="E27">
            <v>0.1</v>
          </cell>
          <cell r="F27">
            <v>150</v>
          </cell>
          <cell r="G27">
            <v>0.1</v>
          </cell>
          <cell r="H27">
            <v>150</v>
          </cell>
          <cell r="I27" t="str">
            <v>Los Angeles</v>
          </cell>
          <cell r="J27" t="str">
            <v>Los Angeles</v>
          </cell>
        </row>
        <row r="28">
          <cell r="A28" t="str">
            <v>Food Product Mfg. (Industrial)</v>
          </cell>
          <cell r="B28">
            <v>20</v>
          </cell>
          <cell r="C28">
            <v>1000</v>
          </cell>
          <cell r="D28">
            <v>150</v>
          </cell>
          <cell r="E28">
            <v>2.77</v>
          </cell>
          <cell r="F28">
            <v>2213</v>
          </cell>
          <cell r="G28">
            <v>1.82</v>
          </cell>
          <cell r="H28">
            <v>1453</v>
          </cell>
          <cell r="I28" t="str">
            <v>Comparable</v>
          </cell>
          <cell r="J28" t="str">
            <v>Los Angeles</v>
          </cell>
        </row>
        <row r="29">
          <cell r="A29" t="str">
            <v>Freight Trucking Svcs - Warehouse Area</v>
          </cell>
          <cell r="B29">
            <v>42</v>
          </cell>
          <cell r="C29">
            <v>1000</v>
          </cell>
          <cell r="D29">
            <v>20</v>
          </cell>
          <cell r="E29">
            <v>0.03</v>
          </cell>
          <cell r="F29">
            <v>150</v>
          </cell>
          <cell r="G29">
            <v>0.03</v>
          </cell>
          <cell r="H29">
            <v>100</v>
          </cell>
          <cell r="I29" t="str">
            <v>Warehouse</v>
          </cell>
          <cell r="J29" t="str">
            <v>Comparable</v>
          </cell>
        </row>
        <row r="30">
          <cell r="A30" t="str">
            <v>Furniture and Fixture Manufacturing</v>
          </cell>
          <cell r="B30">
            <v>25</v>
          </cell>
          <cell r="C30">
            <v>1000</v>
          </cell>
          <cell r="D30">
            <v>25</v>
          </cell>
          <cell r="E30">
            <v>0.03</v>
          </cell>
          <cell r="F30">
            <v>150</v>
          </cell>
          <cell r="G30">
            <v>0.03</v>
          </cell>
          <cell r="H30">
            <v>150</v>
          </cell>
          <cell r="I30" t="str">
            <v>Dry Manu.</v>
          </cell>
          <cell r="J30" t="str">
            <v>Los Angeles</v>
          </cell>
        </row>
        <row r="31">
          <cell r="A31" t="str">
            <v>Grocery Market w/out Butcher or Baker</v>
          </cell>
          <cell r="B31">
            <v>54</v>
          </cell>
          <cell r="C31">
            <v>1000</v>
          </cell>
          <cell r="D31">
            <v>100</v>
          </cell>
          <cell r="E31">
            <v>0.13</v>
          </cell>
          <cell r="F31">
            <v>150</v>
          </cell>
          <cell r="G31">
            <v>0.13</v>
          </cell>
          <cell r="H31">
            <v>150</v>
          </cell>
          <cell r="I31" t="str">
            <v>Los Angeles</v>
          </cell>
          <cell r="J31" t="str">
            <v>Comparable</v>
          </cell>
        </row>
        <row r="32">
          <cell r="A32" t="str">
            <v>Group I Residential Not Listed</v>
          </cell>
          <cell r="B32">
            <v>88</v>
          </cell>
          <cell r="C32" t="str">
            <v>Dwelling Unit</v>
          </cell>
          <cell r="D32">
            <v>238</v>
          </cell>
          <cell r="E32">
            <v>0.4</v>
          </cell>
          <cell r="F32">
            <v>150</v>
          </cell>
          <cell r="G32">
            <v>0.4</v>
          </cell>
          <cell r="H32">
            <v>100</v>
          </cell>
          <cell r="I32" t="str">
            <v>Average</v>
          </cell>
          <cell r="J32" t="str">
            <v>SWRCB</v>
          </cell>
        </row>
        <row r="33">
          <cell r="A33" t="str">
            <v>Group II Low Strength Not Listed</v>
          </cell>
          <cell r="B33" t="str">
            <v>varies</v>
          </cell>
          <cell r="C33">
            <v>1000</v>
          </cell>
          <cell r="D33">
            <v>100</v>
          </cell>
          <cell r="E33">
            <v>0.17</v>
          </cell>
          <cell r="F33">
            <v>200</v>
          </cell>
          <cell r="G33">
            <v>0.08</v>
          </cell>
          <cell r="H33">
            <v>100</v>
          </cell>
          <cell r="I33" t="str">
            <v>Average of Low Strength Dischargers</v>
          </cell>
          <cell r="J33"/>
        </row>
        <row r="34">
          <cell r="A34" t="str">
            <v>Group III Medium Strength Not Listed</v>
          </cell>
          <cell r="B34" t="str">
            <v>varies</v>
          </cell>
          <cell r="C34">
            <v>1000</v>
          </cell>
          <cell r="D34">
            <v>100</v>
          </cell>
          <cell r="E34">
            <v>0.18</v>
          </cell>
          <cell r="F34">
            <v>210</v>
          </cell>
          <cell r="G34">
            <v>0.18</v>
          </cell>
          <cell r="H34">
            <v>210</v>
          </cell>
          <cell r="I34" t="str">
            <v>Medium Strength Discharge Cutoff</v>
          </cell>
          <cell r="J34"/>
        </row>
        <row r="35">
          <cell r="A35" t="str">
            <v>Group IV High Strength Not Listed</v>
          </cell>
          <cell r="B35" t="str">
            <v>varies</v>
          </cell>
          <cell r="C35">
            <v>1000</v>
          </cell>
          <cell r="D35">
            <v>300</v>
          </cell>
          <cell r="E35">
            <v>2.5</v>
          </cell>
          <cell r="F35">
            <v>1000</v>
          </cell>
          <cell r="G35">
            <v>1.5</v>
          </cell>
          <cell r="H35">
            <v>600</v>
          </cell>
          <cell r="I35" t="str">
            <v>High Strength Discharge</v>
          </cell>
          <cell r="J35"/>
        </row>
        <row r="36">
          <cell r="A36" t="str">
            <v>Group V Institutional Not Listed</v>
          </cell>
          <cell r="B36" t="str">
            <v>varies</v>
          </cell>
          <cell r="C36">
            <v>1000</v>
          </cell>
          <cell r="D36">
            <v>125</v>
          </cell>
          <cell r="E36">
            <v>0.16</v>
          </cell>
          <cell r="F36">
            <v>150</v>
          </cell>
          <cell r="G36">
            <v>0.16</v>
          </cell>
          <cell r="H36">
            <v>150</v>
          </cell>
          <cell r="I36" t="str">
            <v>Average Institutional</v>
          </cell>
          <cell r="J36"/>
        </row>
        <row r="37">
          <cell r="A37" t="str">
            <v>Health Services: Hospital</v>
          </cell>
          <cell r="B37">
            <v>80</v>
          </cell>
          <cell r="C37" t="str">
            <v>Bed</v>
          </cell>
          <cell r="D37">
            <v>180</v>
          </cell>
          <cell r="E37">
            <v>0.38</v>
          </cell>
          <cell r="F37">
            <v>250</v>
          </cell>
          <cell r="G37">
            <v>0.15</v>
          </cell>
          <cell r="H37">
            <v>100</v>
          </cell>
          <cell r="I37" t="str">
            <v>SWRCB</v>
          </cell>
          <cell r="J37" t="str">
            <v>SWRCB</v>
          </cell>
        </row>
        <row r="38">
          <cell r="A38" t="str">
            <v>Health Services: Other/Outpatient</v>
          </cell>
          <cell r="B38">
            <v>80</v>
          </cell>
          <cell r="C38">
            <v>1000</v>
          </cell>
          <cell r="D38">
            <v>300</v>
          </cell>
          <cell r="E38">
            <v>0.63</v>
          </cell>
          <cell r="F38">
            <v>250</v>
          </cell>
          <cell r="G38">
            <v>0.25</v>
          </cell>
          <cell r="H38">
            <v>100</v>
          </cell>
          <cell r="I38" t="str">
            <v>Los Angeles</v>
          </cell>
          <cell r="J38" t="str">
            <v>Comparable</v>
          </cell>
        </row>
        <row r="39">
          <cell r="A39" t="str">
            <v>Health Services: Psychiatric/Convalescent</v>
          </cell>
          <cell r="B39">
            <v>80</v>
          </cell>
          <cell r="C39" t="str">
            <v>Bed</v>
          </cell>
          <cell r="D39">
            <v>75</v>
          </cell>
          <cell r="E39">
            <v>0.16</v>
          </cell>
          <cell r="F39">
            <v>250</v>
          </cell>
          <cell r="G39">
            <v>0.06</v>
          </cell>
          <cell r="H39">
            <v>100</v>
          </cell>
          <cell r="I39" t="str">
            <v>Los Angeles</v>
          </cell>
          <cell r="J39" t="str">
            <v>Comparable</v>
          </cell>
        </row>
        <row r="40">
          <cell r="A40" t="str">
            <v>Health Services: Surgical</v>
          </cell>
          <cell r="B40">
            <v>80</v>
          </cell>
          <cell r="C40" t="str">
            <v>Bed</v>
          </cell>
          <cell r="D40">
            <v>450</v>
          </cell>
          <cell r="E40">
            <v>0.94</v>
          </cell>
          <cell r="F40">
            <v>250</v>
          </cell>
          <cell r="G40">
            <v>0.38</v>
          </cell>
          <cell r="H40">
            <v>100</v>
          </cell>
          <cell r="I40" t="str">
            <v>Los Angeles</v>
          </cell>
          <cell r="J40" t="str">
            <v>Comparable</v>
          </cell>
        </row>
        <row r="41">
          <cell r="A41" t="str">
            <v>Health Spa</v>
          </cell>
          <cell r="B41">
            <v>80</v>
          </cell>
          <cell r="C41">
            <v>1000</v>
          </cell>
          <cell r="D41">
            <v>275</v>
          </cell>
          <cell r="E41">
            <v>0.34</v>
          </cell>
          <cell r="F41">
            <v>150</v>
          </cell>
          <cell r="G41">
            <v>0.34</v>
          </cell>
          <cell r="H41">
            <v>150</v>
          </cell>
          <cell r="I41" t="str">
            <v>Comparable</v>
          </cell>
          <cell r="J41" t="str">
            <v>Los Angeles</v>
          </cell>
        </row>
        <row r="42">
          <cell r="A42" t="str">
            <v>Homeless Shelter</v>
          </cell>
          <cell r="B42">
            <v>83</v>
          </cell>
          <cell r="C42" t="str">
            <v>Bed</v>
          </cell>
          <cell r="D42">
            <v>75</v>
          </cell>
          <cell r="E42">
            <v>0.16</v>
          </cell>
          <cell r="F42">
            <v>250</v>
          </cell>
          <cell r="G42">
            <v>0.06</v>
          </cell>
          <cell r="H42">
            <v>100</v>
          </cell>
          <cell r="I42" t="str">
            <v>Los Angeles</v>
          </cell>
          <cell r="J42" t="str">
            <v>Los Angeles</v>
          </cell>
        </row>
        <row r="43">
          <cell r="A43" t="str">
            <v>Hotel, Motel or Lodging (Excl Dining)</v>
          </cell>
          <cell r="B43">
            <v>70</v>
          </cell>
          <cell r="C43" t="str">
            <v>Room</v>
          </cell>
          <cell r="D43">
            <v>115</v>
          </cell>
          <cell r="E43">
            <v>0.32</v>
          </cell>
          <cell r="F43">
            <v>150</v>
          </cell>
          <cell r="G43">
            <v>0.13</v>
          </cell>
          <cell r="H43">
            <v>100</v>
          </cell>
          <cell r="I43" t="str">
            <v>LACSD</v>
          </cell>
          <cell r="J43" t="str">
            <v>SWRCB</v>
          </cell>
        </row>
        <row r="44">
          <cell r="A44" t="str">
            <v>Kennel</v>
          </cell>
          <cell r="B44">
            <v>7</v>
          </cell>
          <cell r="C44">
            <v>1000</v>
          </cell>
          <cell r="D44">
            <v>100</v>
          </cell>
          <cell r="E44">
            <v>0.13</v>
          </cell>
          <cell r="F44">
            <v>150</v>
          </cell>
          <cell r="G44">
            <v>0.13</v>
          </cell>
          <cell r="H44">
            <v>150</v>
          </cell>
          <cell r="I44" t="str">
            <v>LACSD</v>
          </cell>
          <cell r="J44" t="str">
            <v>Los Angeles</v>
          </cell>
        </row>
        <row r="45">
          <cell r="A45" t="str">
            <v>Laboratory, Analytical</v>
          </cell>
          <cell r="B45">
            <v>80</v>
          </cell>
          <cell r="C45">
            <v>1000</v>
          </cell>
          <cell r="D45">
            <v>250</v>
          </cell>
          <cell r="E45">
            <v>0.71</v>
          </cell>
          <cell r="F45">
            <v>339</v>
          </cell>
          <cell r="G45">
            <v>0.31</v>
          </cell>
          <cell r="H45">
            <v>100</v>
          </cell>
          <cell r="I45" t="str">
            <v>Los Angeles</v>
          </cell>
          <cell r="J45" t="str">
            <v>Los Angeles</v>
          </cell>
        </row>
        <row r="46">
          <cell r="A46" t="str">
            <v>Laundromat, Commercial &amp; Dry Cleaning</v>
          </cell>
          <cell r="B46">
            <v>72</v>
          </cell>
          <cell r="C46">
            <v>1000</v>
          </cell>
          <cell r="D46">
            <v>1800</v>
          </cell>
          <cell r="E46">
            <v>6.76</v>
          </cell>
          <cell r="F46">
            <v>450</v>
          </cell>
          <cell r="G46">
            <v>3.6</v>
          </cell>
          <cell r="H46">
            <v>240</v>
          </cell>
          <cell r="I46" t="str">
            <v>Estimate</v>
          </cell>
          <cell r="J46" t="str">
            <v>SWRCB</v>
          </cell>
        </row>
        <row r="47">
          <cell r="A47" t="str">
            <v>Laundromat, Public &amp; Coin Operated</v>
          </cell>
          <cell r="B47">
            <v>72</v>
          </cell>
          <cell r="C47" t="str">
            <v>Washer</v>
          </cell>
          <cell r="D47">
            <v>358</v>
          </cell>
          <cell r="E47">
            <v>0.45</v>
          </cell>
          <cell r="F47">
            <v>150</v>
          </cell>
          <cell r="G47">
            <v>0.33</v>
          </cell>
          <cell r="H47">
            <v>110</v>
          </cell>
          <cell r="I47" t="str">
            <v>Empirical</v>
          </cell>
          <cell r="J47" t="str">
            <v>SWRCB</v>
          </cell>
        </row>
        <row r="48">
          <cell r="A48" t="str">
            <v>Laundry, Industrial (Contract Services)</v>
          </cell>
          <cell r="B48">
            <v>72</v>
          </cell>
          <cell r="C48">
            <v>1000</v>
          </cell>
          <cell r="D48">
            <v>3825</v>
          </cell>
          <cell r="E48">
            <v>21.37</v>
          </cell>
          <cell r="F48">
            <v>670</v>
          </cell>
          <cell r="G48">
            <v>21.69</v>
          </cell>
          <cell r="H48">
            <v>680</v>
          </cell>
          <cell r="I48" t="str">
            <v>LACSD</v>
          </cell>
          <cell r="J48" t="str">
            <v>SWRCB</v>
          </cell>
        </row>
        <row r="49">
          <cell r="A49" t="str">
            <v>Lumber Yard, Hardware or Gardening Sales</v>
          </cell>
          <cell r="B49">
            <v>52</v>
          </cell>
          <cell r="C49">
            <v>1000</v>
          </cell>
          <cell r="D49">
            <v>100</v>
          </cell>
          <cell r="E49">
            <v>0.25</v>
          </cell>
          <cell r="F49">
            <v>300</v>
          </cell>
          <cell r="G49">
            <v>0.38</v>
          </cell>
          <cell r="H49">
            <v>450</v>
          </cell>
          <cell r="I49" t="str">
            <v>LACSD</v>
          </cell>
          <cell r="J49" t="str">
            <v>Estimate</v>
          </cell>
        </row>
        <row r="50">
          <cell r="A50" t="str">
            <v>Machine Shop (Exclude Electrical)</v>
          </cell>
          <cell r="B50">
            <v>35</v>
          </cell>
          <cell r="C50">
            <v>1000</v>
          </cell>
          <cell r="D50">
            <v>300</v>
          </cell>
          <cell r="E50">
            <v>0.38</v>
          </cell>
          <cell r="F50">
            <v>150</v>
          </cell>
          <cell r="G50">
            <v>0.38</v>
          </cell>
          <cell r="H50">
            <v>150</v>
          </cell>
          <cell r="I50" t="str">
            <v>Comparable</v>
          </cell>
          <cell r="J50" t="str">
            <v>Los Angeles</v>
          </cell>
        </row>
        <row r="51">
          <cell r="A51" t="str">
            <v>Mall (with Food Services)</v>
          </cell>
          <cell r="B51">
            <v>53</v>
          </cell>
          <cell r="C51">
            <v>1000</v>
          </cell>
          <cell r="D51">
            <v>80</v>
          </cell>
          <cell r="E51">
            <v>0.27</v>
          </cell>
          <cell r="F51">
            <v>400</v>
          </cell>
          <cell r="G51">
            <v>0.27</v>
          </cell>
          <cell r="H51">
            <v>400</v>
          </cell>
          <cell r="I51" t="str">
            <v>Los Angeles</v>
          </cell>
          <cell r="J51" t="str">
            <v>Los Angeles</v>
          </cell>
        </row>
        <row r="52">
          <cell r="A52" t="str">
            <v>Manufacturing, Dry</v>
          </cell>
          <cell r="B52">
            <v>39</v>
          </cell>
          <cell r="C52">
            <v>1000</v>
          </cell>
          <cell r="D52">
            <v>80</v>
          </cell>
          <cell r="E52">
            <v>0.1</v>
          </cell>
          <cell r="F52">
            <v>150</v>
          </cell>
          <cell r="G52">
            <v>0.1</v>
          </cell>
          <cell r="H52">
            <v>150</v>
          </cell>
          <cell r="I52" t="str">
            <v>Los Angeles</v>
          </cell>
          <cell r="J52" t="str">
            <v>Los Angeles</v>
          </cell>
        </row>
        <row r="53">
          <cell r="A53" t="str">
            <v>Manufacturing, Misc</v>
          </cell>
          <cell r="B53">
            <v>39</v>
          </cell>
          <cell r="C53">
            <v>1000</v>
          </cell>
          <cell r="D53">
            <v>250</v>
          </cell>
          <cell r="E53">
            <v>0.84</v>
          </cell>
          <cell r="F53">
            <v>405</v>
          </cell>
          <cell r="G53">
            <v>0.88</v>
          </cell>
          <cell r="H53">
            <v>420</v>
          </cell>
          <cell r="I53" t="str">
            <v>Comparable</v>
          </cell>
          <cell r="J53" t="str">
            <v>Burbank</v>
          </cell>
        </row>
        <row r="54">
          <cell r="A54" t="str">
            <v>Medical Lab</v>
          </cell>
          <cell r="B54">
            <v>80</v>
          </cell>
          <cell r="C54">
            <v>1000</v>
          </cell>
          <cell r="D54">
            <v>275</v>
          </cell>
          <cell r="E54">
            <v>0.76</v>
          </cell>
          <cell r="F54">
            <v>331</v>
          </cell>
          <cell r="G54">
            <v>0.35</v>
          </cell>
          <cell r="H54">
            <v>151</v>
          </cell>
          <cell r="I54" t="str">
            <v>Comparable</v>
          </cell>
          <cell r="J54" t="str">
            <v>Los Angeles</v>
          </cell>
        </row>
        <row r="55">
          <cell r="A55" t="str">
            <v>Membership Organizations</v>
          </cell>
          <cell r="B55">
            <v>86</v>
          </cell>
          <cell r="C55">
            <v>1000</v>
          </cell>
          <cell r="D55">
            <v>125</v>
          </cell>
          <cell r="E55">
            <v>0.16</v>
          </cell>
          <cell r="F55">
            <v>150</v>
          </cell>
          <cell r="G55">
            <v>0.16</v>
          </cell>
          <cell r="H55">
            <v>100</v>
          </cell>
          <cell r="I55" t="str">
            <v>LACSD</v>
          </cell>
          <cell r="J55" t="str">
            <v>Los Angeles</v>
          </cell>
        </row>
        <row r="56">
          <cell r="A56" t="str">
            <v>Message Parlor</v>
          </cell>
          <cell r="B56">
            <v>72</v>
          </cell>
          <cell r="C56">
            <v>1000</v>
          </cell>
          <cell r="D56">
            <v>275</v>
          </cell>
          <cell r="E56">
            <v>0.34</v>
          </cell>
          <cell r="F56">
            <v>150</v>
          </cell>
          <cell r="G56">
            <v>0.34</v>
          </cell>
          <cell r="H56">
            <v>150</v>
          </cell>
          <cell r="I56" t="str">
            <v>Los Angeles</v>
          </cell>
          <cell r="J56" t="str">
            <v>Los Angeles</v>
          </cell>
        </row>
        <row r="57">
          <cell r="A57" t="str">
            <v>Metal Industry</v>
          </cell>
          <cell r="B57">
            <v>33</v>
          </cell>
          <cell r="C57">
            <v>1000</v>
          </cell>
          <cell r="D57">
            <v>225</v>
          </cell>
          <cell r="E57">
            <v>0.54</v>
          </cell>
          <cell r="F57">
            <v>290</v>
          </cell>
          <cell r="G57">
            <v>1.03</v>
          </cell>
          <cell r="H57">
            <v>550</v>
          </cell>
          <cell r="I57" t="str">
            <v>Comparable</v>
          </cell>
          <cell r="J57" t="str">
            <v>Los Angeles</v>
          </cell>
        </row>
        <row r="58">
          <cell r="A58" t="str">
            <v>Mobile Home Park</v>
          </cell>
          <cell r="B58">
            <v>88</v>
          </cell>
          <cell r="C58" t="str">
            <v>Dwelling</v>
          </cell>
          <cell r="D58">
            <v>156</v>
          </cell>
          <cell r="E58">
            <v>0.26</v>
          </cell>
          <cell r="F58">
            <v>150</v>
          </cell>
          <cell r="G58">
            <v>0.26</v>
          </cell>
          <cell r="H58">
            <v>100</v>
          </cell>
          <cell r="I58" t="str">
            <v>LACSD</v>
          </cell>
          <cell r="J58" t="str">
            <v>SWRCB</v>
          </cell>
        </row>
        <row r="59">
          <cell r="A59" t="str">
            <v>Mortuary</v>
          </cell>
          <cell r="B59">
            <v>72</v>
          </cell>
          <cell r="C59">
            <v>1000</v>
          </cell>
          <cell r="D59">
            <v>80</v>
          </cell>
          <cell r="E59">
            <v>0.53</v>
          </cell>
          <cell r="F59">
            <v>800</v>
          </cell>
          <cell r="G59">
            <v>0.4</v>
          </cell>
          <cell r="H59">
            <v>600</v>
          </cell>
          <cell r="I59" t="str">
            <v>Los Angeles</v>
          </cell>
          <cell r="J59" t="str">
            <v>SWRCB</v>
          </cell>
        </row>
        <row r="60">
          <cell r="A60" t="str">
            <v>Motion Pictures, Indoor Amusement</v>
          </cell>
          <cell r="B60">
            <v>78</v>
          </cell>
          <cell r="C60">
            <v>1000</v>
          </cell>
          <cell r="D60">
            <v>300</v>
          </cell>
          <cell r="E60">
            <v>0.38</v>
          </cell>
          <cell r="F60">
            <v>150</v>
          </cell>
          <cell r="G60">
            <v>0.38</v>
          </cell>
          <cell r="H60">
            <v>150</v>
          </cell>
          <cell r="I60" t="str">
            <v>Comparable</v>
          </cell>
          <cell r="J60" t="str">
            <v>Los Angeles</v>
          </cell>
        </row>
        <row r="61">
          <cell r="A61" t="str">
            <v>Motion Pictures/Theater/Auditorium</v>
          </cell>
          <cell r="B61">
            <v>78</v>
          </cell>
          <cell r="C61" t="str">
            <v>Seat</v>
          </cell>
          <cell r="D61">
            <v>4</v>
          </cell>
          <cell r="E61">
            <v>0.01</v>
          </cell>
          <cell r="F61">
            <v>150</v>
          </cell>
          <cell r="G61">
            <v>0.01</v>
          </cell>
          <cell r="H61">
            <v>150</v>
          </cell>
          <cell r="I61" t="str">
            <v>Los Angeles</v>
          </cell>
          <cell r="J61" t="str">
            <v>Los Angeles</v>
          </cell>
        </row>
        <row r="62">
          <cell r="A62" t="str">
            <v>Multi-Family Apt or Condo: 1 Bedroom or Studio</v>
          </cell>
          <cell r="B62">
            <v>88</v>
          </cell>
          <cell r="C62" t="str">
            <v>Dwelling Unit</v>
          </cell>
          <cell r="D62">
            <v>115</v>
          </cell>
          <cell r="E62">
            <v>0.19</v>
          </cell>
          <cell r="F62">
            <v>150</v>
          </cell>
          <cell r="G62">
            <v>0.19</v>
          </cell>
          <cell r="H62">
            <v>100</v>
          </cell>
          <cell r="I62" t="str">
            <v>Burbank</v>
          </cell>
          <cell r="J62" t="str">
            <v>SWRCB</v>
          </cell>
        </row>
        <row r="63">
          <cell r="A63" t="str">
            <v>Multi-Family Apt or Condo: 2 Bedroom</v>
          </cell>
          <cell r="B63">
            <v>88</v>
          </cell>
          <cell r="C63" t="str">
            <v>Dwelling Unit</v>
          </cell>
          <cell r="D63">
            <v>231</v>
          </cell>
          <cell r="E63">
            <v>0.39</v>
          </cell>
          <cell r="F63">
            <v>150</v>
          </cell>
          <cell r="G63">
            <v>0.39</v>
          </cell>
          <cell r="H63">
            <v>100</v>
          </cell>
          <cell r="I63" t="str">
            <v>Burbank</v>
          </cell>
          <cell r="J63" t="str">
            <v>SWRCB</v>
          </cell>
        </row>
        <row r="64">
          <cell r="A64" t="str">
            <v>Multi-Family Apt or Condo: 3 Bedroom Plus</v>
          </cell>
          <cell r="B64">
            <v>88</v>
          </cell>
          <cell r="C64" t="str">
            <v>Dwelling Unit</v>
          </cell>
          <cell r="D64">
            <v>346</v>
          </cell>
          <cell r="E64">
            <v>0.57999999999999996</v>
          </cell>
          <cell r="F64">
            <v>150</v>
          </cell>
          <cell r="G64">
            <v>0.57999999999999996</v>
          </cell>
          <cell r="H64">
            <v>100</v>
          </cell>
          <cell r="I64" t="str">
            <v>Burbank</v>
          </cell>
          <cell r="J64" t="str">
            <v>SWRCB</v>
          </cell>
        </row>
        <row r="65">
          <cell r="A65" t="str">
            <v>Museum, Art Gallery</v>
          </cell>
          <cell r="B65">
            <v>84</v>
          </cell>
          <cell r="C65">
            <v>1000</v>
          </cell>
          <cell r="D65">
            <v>175</v>
          </cell>
          <cell r="E65">
            <v>0.22</v>
          </cell>
          <cell r="F65">
            <v>150</v>
          </cell>
          <cell r="G65">
            <v>0.22</v>
          </cell>
          <cell r="H65">
            <v>100</v>
          </cell>
          <cell r="I65" t="str">
            <v>Estimate</v>
          </cell>
          <cell r="J65" t="str">
            <v>Los Angeles</v>
          </cell>
        </row>
        <row r="66">
          <cell r="A66" t="str">
            <v>Nursery or Greenhouse</v>
          </cell>
          <cell r="B66">
            <v>59</v>
          </cell>
          <cell r="C66">
            <v>1000</v>
          </cell>
          <cell r="D66">
            <v>25</v>
          </cell>
          <cell r="E66">
            <v>0.03</v>
          </cell>
          <cell r="F66">
            <v>150</v>
          </cell>
          <cell r="G66">
            <v>0.03</v>
          </cell>
          <cell r="H66">
            <v>100</v>
          </cell>
          <cell r="I66" t="str">
            <v>LACSD</v>
          </cell>
          <cell r="J66" t="str">
            <v>Comparable</v>
          </cell>
        </row>
        <row r="67">
          <cell r="A67" t="str">
            <v>Paint Manufacturing and Usage</v>
          </cell>
          <cell r="B67">
            <v>28</v>
          </cell>
          <cell r="C67">
            <v>1000</v>
          </cell>
          <cell r="D67">
            <v>300</v>
          </cell>
          <cell r="E67">
            <v>3.25</v>
          </cell>
          <cell r="F67">
            <v>1300</v>
          </cell>
          <cell r="G67">
            <v>2.75</v>
          </cell>
          <cell r="H67">
            <v>1100</v>
          </cell>
          <cell r="I67" t="str">
            <v>Los Angeles</v>
          </cell>
          <cell r="J67" t="str">
            <v>Metcalf &amp; Eddy</v>
          </cell>
        </row>
        <row r="68">
          <cell r="A68" t="str">
            <v>Plastic Product Manufacturing</v>
          </cell>
          <cell r="B68">
            <v>30</v>
          </cell>
          <cell r="C68">
            <v>1000</v>
          </cell>
          <cell r="D68">
            <v>300</v>
          </cell>
          <cell r="E68">
            <v>0.5</v>
          </cell>
          <cell r="F68">
            <v>200</v>
          </cell>
          <cell r="G68">
            <v>0.88</v>
          </cell>
          <cell r="H68">
            <v>350</v>
          </cell>
          <cell r="I68" t="str">
            <v>Comparable</v>
          </cell>
          <cell r="J68" t="str">
            <v>Los Angeles</v>
          </cell>
        </row>
        <row r="69">
          <cell r="A69" t="str">
            <v>Prison with Food Services</v>
          </cell>
          <cell r="B69">
            <v>70</v>
          </cell>
          <cell r="C69" t="str">
            <v>Inmate</v>
          </cell>
          <cell r="D69">
            <v>100</v>
          </cell>
          <cell r="E69">
            <v>0.45</v>
          </cell>
          <cell r="F69">
            <v>310</v>
          </cell>
          <cell r="G69">
            <v>0.18</v>
          </cell>
          <cell r="H69">
            <v>120</v>
          </cell>
          <cell r="I69" t="str">
            <v>Los Angeles</v>
          </cell>
          <cell r="J69" t="str">
            <v>Los Angeles</v>
          </cell>
        </row>
        <row r="70">
          <cell r="A70" t="str">
            <v>Professional Offices</v>
          </cell>
          <cell r="B70">
            <v>89</v>
          </cell>
          <cell r="C70">
            <v>1000</v>
          </cell>
          <cell r="D70">
            <v>100</v>
          </cell>
          <cell r="E70">
            <v>0.19</v>
          </cell>
          <cell r="F70">
            <v>150</v>
          </cell>
          <cell r="G70">
            <v>0.12</v>
          </cell>
          <cell r="H70">
            <v>100</v>
          </cell>
          <cell r="I70" t="str">
            <v>Estimate</v>
          </cell>
          <cell r="J70" t="str">
            <v>SWRCB</v>
          </cell>
        </row>
        <row r="71">
          <cell r="A71" t="str">
            <v>Railroad Transportation Facility</v>
          </cell>
          <cell r="B71">
            <v>40</v>
          </cell>
          <cell r="C71">
            <v>1000</v>
          </cell>
          <cell r="D71">
            <v>300</v>
          </cell>
          <cell r="E71">
            <v>0.5</v>
          </cell>
          <cell r="F71">
            <v>200</v>
          </cell>
          <cell r="G71">
            <v>0.5</v>
          </cell>
          <cell r="H71">
            <v>200</v>
          </cell>
          <cell r="I71" t="str">
            <v>Comparable</v>
          </cell>
          <cell r="J71" t="str">
            <v>Estimate</v>
          </cell>
        </row>
        <row r="72">
          <cell r="A72" t="str">
            <v>Recreational Vehicle Park</v>
          </cell>
          <cell r="B72">
            <v>79</v>
          </cell>
          <cell r="C72" t="str">
            <v>Space</v>
          </cell>
          <cell r="D72">
            <v>55</v>
          </cell>
          <cell r="E72">
            <v>0.09</v>
          </cell>
          <cell r="F72">
            <v>200</v>
          </cell>
          <cell r="G72">
            <v>0.09</v>
          </cell>
          <cell r="H72">
            <v>200</v>
          </cell>
          <cell r="I72" t="str">
            <v>LACSD</v>
          </cell>
          <cell r="J72" t="str">
            <v>SWRCB</v>
          </cell>
        </row>
        <row r="73">
          <cell r="A73" t="str">
            <v>Repair Station, Automobile</v>
          </cell>
          <cell r="B73">
            <v>75</v>
          </cell>
          <cell r="C73">
            <v>1000</v>
          </cell>
          <cell r="D73">
            <v>100</v>
          </cell>
          <cell r="E73">
            <v>0.23</v>
          </cell>
          <cell r="F73">
            <v>280</v>
          </cell>
          <cell r="G73">
            <v>0.23</v>
          </cell>
          <cell r="H73">
            <v>280</v>
          </cell>
          <cell r="I73" t="str">
            <v>LACSD</v>
          </cell>
          <cell r="J73" t="str">
            <v>SWRCB</v>
          </cell>
        </row>
        <row r="74">
          <cell r="A74" t="str">
            <v>Restaurant or Deli, Take-out/Fast Food</v>
          </cell>
          <cell r="B74">
            <v>58</v>
          </cell>
          <cell r="C74">
            <v>1000</v>
          </cell>
          <cell r="D74">
            <v>300</v>
          </cell>
          <cell r="E74">
            <v>2.5</v>
          </cell>
          <cell r="F74">
            <v>1000</v>
          </cell>
          <cell r="G74">
            <v>1.5</v>
          </cell>
          <cell r="H74">
            <v>600</v>
          </cell>
          <cell r="I74" t="str">
            <v>Los Angeles</v>
          </cell>
          <cell r="J74" t="str">
            <v>SWRCB</v>
          </cell>
        </row>
        <row r="75">
          <cell r="A75" t="str">
            <v>Restaurant, Coffee/Donut Shop</v>
          </cell>
          <cell r="B75">
            <v>58</v>
          </cell>
          <cell r="C75">
            <v>1000</v>
          </cell>
          <cell r="D75">
            <v>280</v>
          </cell>
          <cell r="E75">
            <v>2.34</v>
          </cell>
          <cell r="F75">
            <v>1000</v>
          </cell>
          <cell r="G75">
            <v>1.4</v>
          </cell>
          <cell r="H75">
            <v>600</v>
          </cell>
          <cell r="I75" t="str">
            <v>Los Angeles</v>
          </cell>
          <cell r="J75" t="str">
            <v>SWRCB</v>
          </cell>
        </row>
        <row r="76">
          <cell r="A76" t="str">
            <v>Restaurant, Full Service</v>
          </cell>
          <cell r="B76">
            <v>58</v>
          </cell>
          <cell r="C76">
            <v>1000</v>
          </cell>
          <cell r="D76">
            <v>1000</v>
          </cell>
          <cell r="E76">
            <v>8.34</v>
          </cell>
          <cell r="F76">
            <v>1000</v>
          </cell>
          <cell r="G76">
            <v>5</v>
          </cell>
          <cell r="H76">
            <v>600</v>
          </cell>
          <cell r="I76" t="str">
            <v>LACSD</v>
          </cell>
          <cell r="J76" t="str">
            <v>SWRCB</v>
          </cell>
        </row>
        <row r="77">
          <cell r="A77" t="str">
            <v>Restaurant, Preprocessed Food</v>
          </cell>
          <cell r="B77">
            <v>58</v>
          </cell>
          <cell r="C77">
            <v>1000</v>
          </cell>
          <cell r="D77">
            <v>120</v>
          </cell>
          <cell r="E77">
            <v>0.2</v>
          </cell>
          <cell r="F77">
            <v>200</v>
          </cell>
          <cell r="G77">
            <v>0.2</v>
          </cell>
          <cell r="H77">
            <v>200</v>
          </cell>
          <cell r="I77" t="str">
            <v>Los Angeles</v>
          </cell>
          <cell r="J77" t="str">
            <v>Los Angeles</v>
          </cell>
        </row>
        <row r="78">
          <cell r="A78" t="str">
            <v>School: Day Care, Elem &amp; Junior High</v>
          </cell>
          <cell r="B78">
            <v>82</v>
          </cell>
          <cell r="C78">
            <v>1000</v>
          </cell>
          <cell r="D78">
            <v>150</v>
          </cell>
          <cell r="E78">
            <v>0.16</v>
          </cell>
          <cell r="F78">
            <v>130</v>
          </cell>
          <cell r="G78">
            <v>0.13</v>
          </cell>
          <cell r="H78">
            <v>100</v>
          </cell>
          <cell r="I78" t="str">
            <v>SWRCB</v>
          </cell>
          <cell r="J78" t="str">
            <v>SWRCB</v>
          </cell>
        </row>
        <row r="79">
          <cell r="A79" t="str">
            <v>School: High</v>
          </cell>
          <cell r="B79">
            <v>82</v>
          </cell>
          <cell r="C79">
            <v>1000</v>
          </cell>
          <cell r="D79">
            <v>200</v>
          </cell>
          <cell r="E79">
            <v>0.22</v>
          </cell>
          <cell r="F79">
            <v>130</v>
          </cell>
          <cell r="G79">
            <v>0.17</v>
          </cell>
          <cell r="H79">
            <v>100</v>
          </cell>
          <cell r="I79" t="str">
            <v>SWRCB</v>
          </cell>
          <cell r="J79" t="str">
            <v>SWRCB</v>
          </cell>
        </row>
        <row r="80">
          <cell r="A80" t="str">
            <v>School: Other</v>
          </cell>
          <cell r="B80">
            <v>82</v>
          </cell>
          <cell r="C80">
            <v>1000</v>
          </cell>
          <cell r="D80">
            <v>200</v>
          </cell>
          <cell r="E80">
            <v>0.22</v>
          </cell>
          <cell r="F80">
            <v>130</v>
          </cell>
          <cell r="G80">
            <v>0.17</v>
          </cell>
          <cell r="H80">
            <v>100</v>
          </cell>
          <cell r="I80" t="str">
            <v>SWRCB</v>
          </cell>
          <cell r="J80" t="str">
            <v>SWRCB</v>
          </cell>
        </row>
        <row r="81">
          <cell r="A81" t="str">
            <v>School: Private</v>
          </cell>
          <cell r="B81">
            <v>82</v>
          </cell>
          <cell r="C81">
            <v>1000</v>
          </cell>
          <cell r="D81">
            <v>200</v>
          </cell>
          <cell r="E81">
            <v>0.22</v>
          </cell>
          <cell r="F81">
            <v>130</v>
          </cell>
          <cell r="G81">
            <v>0.17</v>
          </cell>
          <cell r="H81">
            <v>100</v>
          </cell>
          <cell r="I81" t="str">
            <v>SWRCB</v>
          </cell>
          <cell r="J81" t="str">
            <v>SWRCB</v>
          </cell>
        </row>
        <row r="82">
          <cell r="A82" t="str">
            <v>School: University or College</v>
          </cell>
          <cell r="B82">
            <v>82</v>
          </cell>
          <cell r="C82">
            <v>1000</v>
          </cell>
          <cell r="D82">
            <v>150</v>
          </cell>
          <cell r="E82">
            <v>0.16</v>
          </cell>
          <cell r="F82">
            <v>130</v>
          </cell>
          <cell r="G82">
            <v>0.13</v>
          </cell>
          <cell r="H82">
            <v>100</v>
          </cell>
          <cell r="I82" t="str">
            <v>SWRCB</v>
          </cell>
          <cell r="J82" t="str">
            <v>SWRCB</v>
          </cell>
        </row>
        <row r="83">
          <cell r="A83" t="str">
            <v>School: Vocational</v>
          </cell>
          <cell r="B83">
            <v>82</v>
          </cell>
          <cell r="C83">
            <v>1000</v>
          </cell>
          <cell r="D83">
            <v>150</v>
          </cell>
          <cell r="E83">
            <v>0.16</v>
          </cell>
          <cell r="F83">
            <v>130</v>
          </cell>
          <cell r="G83">
            <v>0.13</v>
          </cell>
          <cell r="H83">
            <v>100</v>
          </cell>
          <cell r="I83" t="str">
            <v>SWRCB</v>
          </cell>
          <cell r="J83" t="str">
            <v>SWRCB</v>
          </cell>
        </row>
        <row r="84">
          <cell r="A84" t="str">
            <v>Septage</v>
          </cell>
          <cell r="B84">
            <v>49</v>
          </cell>
          <cell r="C84" t="str">
            <v>Station</v>
          </cell>
          <cell r="D84" t="str">
            <v>NA</v>
          </cell>
          <cell r="E84" t="str">
            <v>NA</v>
          </cell>
          <cell r="F84">
            <v>5400</v>
          </cell>
          <cell r="G84" t="str">
            <v>NA</v>
          </cell>
          <cell r="H84">
            <v>12000</v>
          </cell>
          <cell r="I84"/>
          <cell r="J84" t="str">
            <v>SWRCB</v>
          </cell>
        </row>
        <row r="85">
          <cell r="A85" t="str">
            <v>Service Station, Automobile</v>
          </cell>
          <cell r="B85">
            <v>55</v>
          </cell>
          <cell r="C85" t="str">
            <v>Station</v>
          </cell>
          <cell r="D85">
            <v>430</v>
          </cell>
          <cell r="E85">
            <v>1</v>
          </cell>
          <cell r="F85">
            <v>280</v>
          </cell>
          <cell r="G85">
            <v>1</v>
          </cell>
          <cell r="H85">
            <v>280</v>
          </cell>
          <cell r="I85" t="str">
            <v>Los Angeles</v>
          </cell>
          <cell r="J85" t="str">
            <v>SWRCB</v>
          </cell>
        </row>
        <row r="86">
          <cell r="A86" t="str">
            <v>Shopping Center</v>
          </cell>
          <cell r="B86">
            <v>59</v>
          </cell>
          <cell r="C86">
            <v>1000</v>
          </cell>
          <cell r="D86">
            <v>100</v>
          </cell>
          <cell r="E86">
            <v>0.13</v>
          </cell>
          <cell r="F86">
            <v>150</v>
          </cell>
          <cell r="G86">
            <v>0.13</v>
          </cell>
          <cell r="H86">
            <v>100</v>
          </cell>
          <cell r="I86" t="str">
            <v>LACSD</v>
          </cell>
          <cell r="J86" t="str">
            <v>SWRCB</v>
          </cell>
        </row>
        <row r="87">
          <cell r="A87" t="str">
            <v>Single Family Residential: 2 Bedroom or Less</v>
          </cell>
          <cell r="B87">
            <v>88</v>
          </cell>
          <cell r="C87" t="str">
            <v>Dwelling Unit</v>
          </cell>
          <cell r="D87">
            <v>151</v>
          </cell>
          <cell r="E87">
            <v>0.25</v>
          </cell>
          <cell r="F87">
            <v>150</v>
          </cell>
          <cell r="G87">
            <v>0.25</v>
          </cell>
          <cell r="H87">
            <v>100</v>
          </cell>
          <cell r="I87" t="str">
            <v>Burbank</v>
          </cell>
          <cell r="J87" t="str">
            <v>SWRCB</v>
          </cell>
        </row>
        <row r="88">
          <cell r="A88" t="str">
            <v>Single Family Residential: 3 Bedroom</v>
          </cell>
          <cell r="B88">
            <v>88</v>
          </cell>
          <cell r="C88" t="str">
            <v>Dwelling Unit</v>
          </cell>
          <cell r="D88">
            <v>226</v>
          </cell>
          <cell r="E88">
            <v>0.38</v>
          </cell>
          <cell r="F88">
            <v>150</v>
          </cell>
          <cell r="G88">
            <v>0.38</v>
          </cell>
          <cell r="H88">
            <v>100</v>
          </cell>
          <cell r="I88" t="str">
            <v>Burbank</v>
          </cell>
          <cell r="J88" t="str">
            <v>SWRCB</v>
          </cell>
        </row>
        <row r="89">
          <cell r="A89" t="str">
            <v>Single Family Residential: 4 Bedroom</v>
          </cell>
          <cell r="B89">
            <v>88</v>
          </cell>
          <cell r="C89" t="str">
            <v>Dwelling Unit</v>
          </cell>
          <cell r="D89">
            <v>301</v>
          </cell>
          <cell r="E89">
            <v>0.5</v>
          </cell>
          <cell r="F89">
            <v>150</v>
          </cell>
          <cell r="G89">
            <v>0.5</v>
          </cell>
          <cell r="H89">
            <v>100</v>
          </cell>
          <cell r="I89" t="str">
            <v>Burbank</v>
          </cell>
          <cell r="J89" t="str">
            <v>SWRCB</v>
          </cell>
        </row>
        <row r="90">
          <cell r="A90" t="str">
            <v>Single Family Residential: 5 Bedroom</v>
          </cell>
          <cell r="B90">
            <v>88</v>
          </cell>
          <cell r="C90" t="str">
            <v>Dwelling Unit</v>
          </cell>
          <cell r="D90">
            <v>376</v>
          </cell>
          <cell r="E90">
            <v>0.63</v>
          </cell>
          <cell r="F90">
            <v>150</v>
          </cell>
          <cell r="G90">
            <v>0.63</v>
          </cell>
          <cell r="H90">
            <v>100</v>
          </cell>
          <cell r="I90" t="str">
            <v>Burbank</v>
          </cell>
          <cell r="J90" t="str">
            <v>SWRCB</v>
          </cell>
        </row>
        <row r="91">
          <cell r="A91" t="str">
            <v>Social Services</v>
          </cell>
          <cell r="B91">
            <v>83</v>
          </cell>
          <cell r="C91">
            <v>1000</v>
          </cell>
          <cell r="D91">
            <v>125</v>
          </cell>
          <cell r="E91">
            <v>0.21</v>
          </cell>
          <cell r="F91">
            <v>200</v>
          </cell>
          <cell r="G91">
            <v>0.21</v>
          </cell>
          <cell r="H91">
            <v>200</v>
          </cell>
          <cell r="I91" t="str">
            <v>SWRCB</v>
          </cell>
          <cell r="J91" t="str">
            <v>SWRCB</v>
          </cell>
        </row>
        <row r="92">
          <cell r="A92" t="str">
            <v>Storage, Outdoor</v>
          </cell>
          <cell r="B92">
            <v>42</v>
          </cell>
          <cell r="C92">
            <v>1000</v>
          </cell>
          <cell r="D92">
            <v>25</v>
          </cell>
          <cell r="E92">
            <v>0.03</v>
          </cell>
          <cell r="F92">
            <v>150</v>
          </cell>
          <cell r="G92">
            <v>0.03</v>
          </cell>
          <cell r="H92">
            <v>100</v>
          </cell>
          <cell r="I92" t="str">
            <v>LACSD</v>
          </cell>
          <cell r="J92" t="str">
            <v>Comparable</v>
          </cell>
        </row>
        <row r="93">
          <cell r="A93" t="str">
            <v>Studios: Production/Recording Sound Stage</v>
          </cell>
          <cell r="B93">
            <v>78</v>
          </cell>
          <cell r="C93">
            <v>1000</v>
          </cell>
          <cell r="D93">
            <v>80</v>
          </cell>
          <cell r="E93">
            <v>0.1</v>
          </cell>
          <cell r="F93">
            <v>150</v>
          </cell>
          <cell r="G93">
            <v>0.1</v>
          </cell>
          <cell r="H93">
            <v>150</v>
          </cell>
          <cell r="I93" t="str">
            <v>Los Angeles</v>
          </cell>
          <cell r="J93" t="str">
            <v>Los Angeles</v>
          </cell>
        </row>
        <row r="94">
          <cell r="A94" t="str">
            <v>Supermarket (Grocery) with Butcher or Baker</v>
          </cell>
          <cell r="B94">
            <v>54</v>
          </cell>
          <cell r="C94">
            <v>1000</v>
          </cell>
          <cell r="D94">
            <v>150</v>
          </cell>
          <cell r="E94">
            <v>1</v>
          </cell>
          <cell r="F94">
            <v>800</v>
          </cell>
          <cell r="G94">
            <v>1</v>
          </cell>
          <cell r="H94">
            <v>800</v>
          </cell>
          <cell r="I94" t="str">
            <v>LACSD</v>
          </cell>
          <cell r="J94" t="str">
            <v>SWRCB</v>
          </cell>
        </row>
        <row r="95">
          <cell r="A95" t="str">
            <v>Textile Manufacturing</v>
          </cell>
          <cell r="B95">
            <v>23</v>
          </cell>
          <cell r="C95">
            <v>1000</v>
          </cell>
          <cell r="D95">
            <v>150</v>
          </cell>
          <cell r="E95">
            <v>0.55000000000000004</v>
          </cell>
          <cell r="F95">
            <v>440</v>
          </cell>
          <cell r="G95">
            <v>0.14000000000000001</v>
          </cell>
          <cell r="H95">
            <v>115</v>
          </cell>
          <cell r="I95" t="str">
            <v>Comparable</v>
          </cell>
          <cell r="J95" t="str">
            <v>Los Angeles</v>
          </cell>
        </row>
        <row r="96">
          <cell r="A96" t="str">
            <v>Transport Eqpt Mfg. (incl Aircraft)</v>
          </cell>
          <cell r="B96">
            <v>37</v>
          </cell>
          <cell r="C96">
            <v>1000</v>
          </cell>
          <cell r="D96">
            <v>250</v>
          </cell>
          <cell r="E96">
            <v>0.83</v>
          </cell>
          <cell r="F96">
            <v>400</v>
          </cell>
          <cell r="G96">
            <v>0.52</v>
          </cell>
          <cell r="H96">
            <v>250</v>
          </cell>
          <cell r="I96" t="str">
            <v>Comparable</v>
          </cell>
          <cell r="J96" t="str">
            <v>Metcalf &amp; Eddy</v>
          </cell>
        </row>
        <row r="97">
          <cell r="A97" t="str">
            <v>Veterinarian</v>
          </cell>
          <cell r="B97">
            <v>7</v>
          </cell>
          <cell r="C97">
            <v>1000</v>
          </cell>
          <cell r="D97">
            <v>280</v>
          </cell>
          <cell r="E97">
            <v>0.35</v>
          </cell>
          <cell r="F97">
            <v>150</v>
          </cell>
          <cell r="G97">
            <v>0.35</v>
          </cell>
          <cell r="H97">
            <v>150</v>
          </cell>
          <cell r="I97" t="str">
            <v>Los Angeles</v>
          </cell>
          <cell r="J97" t="str">
            <v>Comparable</v>
          </cell>
        </row>
        <row r="98">
          <cell r="A98" t="str">
            <v>Warehouse Storage, Indoor</v>
          </cell>
          <cell r="B98">
            <v>42</v>
          </cell>
          <cell r="C98">
            <v>1000</v>
          </cell>
          <cell r="D98">
            <v>20</v>
          </cell>
          <cell r="E98">
            <v>0.03</v>
          </cell>
          <cell r="F98">
            <v>150</v>
          </cell>
          <cell r="G98">
            <v>0.03</v>
          </cell>
          <cell r="H98">
            <v>100</v>
          </cell>
          <cell r="I98" t="str">
            <v>Los Angeles</v>
          </cell>
          <cell r="J98" t="str">
            <v>Los Angeles</v>
          </cell>
        </row>
        <row r="99">
          <cell r="A99" t="str">
            <v>Water Supply Service</v>
          </cell>
          <cell r="B99">
            <v>49</v>
          </cell>
          <cell r="C99">
            <v>1000</v>
          </cell>
          <cell r="D99">
            <v>225</v>
          </cell>
          <cell r="E99">
            <v>0.54</v>
          </cell>
          <cell r="F99">
            <v>290</v>
          </cell>
          <cell r="G99">
            <v>1.03</v>
          </cell>
          <cell r="H99">
            <v>550</v>
          </cell>
          <cell r="I99" t="str">
            <v>Comparable</v>
          </cell>
          <cell r="J99" t="str">
            <v>Los Angeles</v>
          </cell>
        </row>
        <row r="100">
          <cell r="A100" t="str">
            <v>Wholesale Trade/Sales</v>
          </cell>
          <cell r="B100">
            <v>50</v>
          </cell>
          <cell r="C100">
            <v>1000</v>
          </cell>
          <cell r="D100">
            <v>100</v>
          </cell>
          <cell r="E100">
            <v>0.13</v>
          </cell>
          <cell r="F100">
            <v>150</v>
          </cell>
          <cell r="G100">
            <v>0.13</v>
          </cell>
          <cell r="H100">
            <v>100</v>
          </cell>
          <cell r="I100" t="str">
            <v>LACSD</v>
          </cell>
          <cell r="J100" t="str">
            <v>Comparable</v>
          </cell>
        </row>
        <row r="101">
          <cell r="A101" t="str">
            <v>Wood Product Manufacturing</v>
          </cell>
          <cell r="B101">
            <v>24</v>
          </cell>
          <cell r="C101">
            <v>1000</v>
          </cell>
          <cell r="D101">
            <v>25</v>
          </cell>
          <cell r="E101">
            <v>0.1</v>
          </cell>
          <cell r="F101">
            <v>550</v>
          </cell>
          <cell r="G101">
            <v>0.1</v>
          </cell>
          <cell r="H101">
            <v>500</v>
          </cell>
          <cell r="I101" t="str">
            <v>LACSD</v>
          </cell>
          <cell r="J101" t="str">
            <v>Comparable</v>
          </cell>
        </row>
      </sheetData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4-2013"/>
      <sheetName val="2014"/>
      <sheetName val="2015"/>
      <sheetName val="2016"/>
      <sheetName val="2017"/>
      <sheetName val="2018"/>
      <sheetName val="2019"/>
      <sheetName val="2020"/>
      <sheetName val="2021"/>
      <sheetName val="2022"/>
      <sheetName val="TOTAL ESTIMATE"/>
      <sheetName val="MultiFamily_Residential"/>
      <sheetName val="Residential ADU"/>
      <sheetName val="CommercialFacility"/>
      <sheetName val="CommercialFacility (2)"/>
      <sheetName val="CommercialFacility (3)"/>
      <sheetName val="Hotel"/>
      <sheetName val="CommercialFacility CREDIT"/>
      <sheetName val="CommercialFacility CREDIT (2)"/>
      <sheetName val="CommercialFacility CREDIT (3)"/>
      <sheetName val="CREDIT MF Residential "/>
      <sheetName val="CREDITS SF Residential"/>
      <sheetName val="CREDIT Hotel"/>
      <sheetName val="UserList"/>
      <sheetName val="Capacity Calculation (OLD 2017)"/>
      <sheetName val="Capacity Calculation (OLD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>
        <row r="4">
          <cell r="A4" t="str">
            <v>A Blank Unit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</row>
        <row r="5">
          <cell r="A5" t="str">
            <v>Agricultural/Landscaping Service</v>
          </cell>
          <cell r="B5">
            <v>7</v>
          </cell>
          <cell r="C5">
            <v>1000</v>
          </cell>
          <cell r="D5">
            <v>25</v>
          </cell>
          <cell r="E5">
            <v>0.06</v>
          </cell>
          <cell r="F5">
            <v>300</v>
          </cell>
          <cell r="G5">
            <v>0.06</v>
          </cell>
          <cell r="H5">
            <v>300</v>
          </cell>
          <cell r="I5" t="str">
            <v>LACSD</v>
          </cell>
          <cell r="J5" t="str">
            <v>Estimate</v>
          </cell>
        </row>
        <row r="6">
          <cell r="A6" t="str">
            <v>Air Transport Facility, No Food</v>
          </cell>
          <cell r="B6">
            <v>45</v>
          </cell>
          <cell r="C6">
            <v>1000</v>
          </cell>
          <cell r="D6">
            <v>275</v>
          </cell>
          <cell r="E6">
            <v>0.41</v>
          </cell>
          <cell r="F6">
            <v>180</v>
          </cell>
          <cell r="G6">
            <v>0.64</v>
          </cell>
          <cell r="H6">
            <v>280</v>
          </cell>
          <cell r="I6" t="str">
            <v>Comparable</v>
          </cell>
          <cell r="J6" t="str">
            <v>Los Angeles</v>
          </cell>
        </row>
        <row r="7">
          <cell r="A7" t="str">
            <v>Amusement &amp; Recreation Svcs: Outdoor</v>
          </cell>
          <cell r="B7">
            <v>79</v>
          </cell>
          <cell r="C7" t="str">
            <v>Guest cap</v>
          </cell>
          <cell r="D7">
            <v>10</v>
          </cell>
          <cell r="E7">
            <v>0.01</v>
          </cell>
          <cell r="F7">
            <v>150</v>
          </cell>
          <cell r="G7">
            <v>0.03</v>
          </cell>
          <cell r="H7">
            <v>300</v>
          </cell>
          <cell r="I7" t="str">
            <v>LACSD</v>
          </cell>
          <cell r="J7" t="str">
            <v>Estimate</v>
          </cell>
        </row>
        <row r="8">
          <cell r="A8" t="str">
            <v>Apparel and Accessory Store</v>
          </cell>
          <cell r="B8">
            <v>56</v>
          </cell>
          <cell r="C8">
            <v>1000</v>
          </cell>
          <cell r="D8">
            <v>100</v>
          </cell>
          <cell r="E8">
            <v>0.13</v>
          </cell>
          <cell r="F8">
            <v>150</v>
          </cell>
          <cell r="G8">
            <v>0.13</v>
          </cell>
          <cell r="H8">
            <v>150</v>
          </cell>
          <cell r="I8" t="str">
            <v>Comparable</v>
          </cell>
          <cell r="J8" t="str">
            <v>Los Angeles</v>
          </cell>
        </row>
        <row r="9">
          <cell r="A9" t="str">
            <v>Apparel Product Manufacturing</v>
          </cell>
          <cell r="B9">
            <v>23</v>
          </cell>
          <cell r="C9">
            <v>1000</v>
          </cell>
          <cell r="D9">
            <v>100</v>
          </cell>
          <cell r="E9">
            <v>0.13</v>
          </cell>
          <cell r="F9">
            <v>150</v>
          </cell>
          <cell r="G9">
            <v>0.13</v>
          </cell>
          <cell r="H9">
            <v>150</v>
          </cell>
          <cell r="I9" t="str">
            <v>Los Angeles</v>
          </cell>
          <cell r="J9" t="str">
            <v>Comparable</v>
          </cell>
        </row>
        <row r="10">
          <cell r="A10" t="str">
            <v>Auto Parking with Sewer Connection</v>
          </cell>
          <cell r="B10">
            <v>75</v>
          </cell>
          <cell r="C10">
            <v>1000</v>
          </cell>
          <cell r="D10">
            <v>25</v>
          </cell>
          <cell r="E10">
            <v>0.03</v>
          </cell>
          <cell r="F10">
            <v>150</v>
          </cell>
          <cell r="G10">
            <v>0.03</v>
          </cell>
          <cell r="H10">
            <v>150</v>
          </cell>
          <cell r="I10" t="str">
            <v>Los Angeles</v>
          </cell>
          <cell r="J10" t="str">
            <v>Los Angeles</v>
          </cell>
        </row>
        <row r="11">
          <cell r="A11" t="str">
            <v>Bakery - Manufacturing</v>
          </cell>
          <cell r="B11">
            <v>20</v>
          </cell>
          <cell r="C11">
            <v>1000</v>
          </cell>
          <cell r="D11">
            <v>280</v>
          </cell>
          <cell r="E11">
            <v>2.34</v>
          </cell>
          <cell r="F11">
            <v>1000</v>
          </cell>
          <cell r="G11">
            <v>1.4</v>
          </cell>
          <cell r="H11">
            <v>600</v>
          </cell>
          <cell r="I11" t="str">
            <v>Los Angeles</v>
          </cell>
          <cell r="J11" t="str">
            <v>SWRCB</v>
          </cell>
        </row>
        <row r="12">
          <cell r="A12" t="str">
            <v>Bakery, Retail</v>
          </cell>
          <cell r="B12">
            <v>54</v>
          </cell>
          <cell r="C12">
            <v>1000</v>
          </cell>
          <cell r="D12">
            <v>150</v>
          </cell>
          <cell r="E12">
            <v>1</v>
          </cell>
          <cell r="F12">
            <v>800</v>
          </cell>
          <cell r="G12">
            <v>1</v>
          </cell>
          <cell r="H12">
            <v>800</v>
          </cell>
          <cell r="I12" t="str">
            <v>LACSD</v>
          </cell>
          <cell r="J12" t="str">
            <v>SWRCB</v>
          </cell>
        </row>
        <row r="13">
          <cell r="A13" t="str">
            <v>Bar or Night Club with Food</v>
          </cell>
          <cell r="B13">
            <v>58</v>
          </cell>
          <cell r="C13">
            <v>1000</v>
          </cell>
          <cell r="D13">
            <v>350</v>
          </cell>
          <cell r="E13">
            <v>1.75</v>
          </cell>
          <cell r="F13">
            <v>600</v>
          </cell>
          <cell r="G13">
            <v>1.17</v>
          </cell>
          <cell r="H13">
            <v>400</v>
          </cell>
          <cell r="I13" t="str">
            <v>LACSD</v>
          </cell>
          <cell r="J13" t="str">
            <v>SWRCB-Bars</v>
          </cell>
        </row>
        <row r="14">
          <cell r="A14" t="str">
            <v>Bar or Night Club without Food</v>
          </cell>
          <cell r="B14">
            <v>58</v>
          </cell>
          <cell r="C14">
            <v>1000</v>
          </cell>
          <cell r="D14">
            <v>350</v>
          </cell>
          <cell r="E14">
            <v>0.57999999999999996</v>
          </cell>
          <cell r="F14">
            <v>200</v>
          </cell>
          <cell r="G14">
            <v>0.57999999999999996</v>
          </cell>
          <cell r="H14">
            <v>200</v>
          </cell>
          <cell r="I14" t="str">
            <v>LACSD</v>
          </cell>
          <cell r="J14" t="str">
            <v>SWRCB</v>
          </cell>
        </row>
        <row r="15">
          <cell r="A15" t="str">
            <v>Barber Shop</v>
          </cell>
          <cell r="B15">
            <v>72</v>
          </cell>
          <cell r="C15">
            <v>1000</v>
          </cell>
          <cell r="D15">
            <v>100</v>
          </cell>
          <cell r="E15">
            <v>0.13</v>
          </cell>
          <cell r="F15">
            <v>150</v>
          </cell>
          <cell r="G15">
            <v>0.13</v>
          </cell>
          <cell r="H15">
            <v>100</v>
          </cell>
          <cell r="I15" t="str">
            <v>Los Angeles</v>
          </cell>
          <cell r="J15" t="str">
            <v>Los Angeles</v>
          </cell>
        </row>
        <row r="16">
          <cell r="A16" t="str">
            <v>Beauty Shop</v>
          </cell>
          <cell r="B16">
            <v>72</v>
          </cell>
          <cell r="C16">
            <v>1000</v>
          </cell>
          <cell r="D16">
            <v>280</v>
          </cell>
          <cell r="E16">
            <v>0.35</v>
          </cell>
          <cell r="F16">
            <v>150</v>
          </cell>
          <cell r="G16">
            <v>0.35</v>
          </cell>
          <cell r="H16">
            <v>100</v>
          </cell>
          <cell r="I16" t="str">
            <v>Los Angeles</v>
          </cell>
          <cell r="J16" t="str">
            <v>Los Angeles</v>
          </cell>
        </row>
        <row r="17">
          <cell r="A17" t="str">
            <v>Beverage Manufacturing</v>
          </cell>
          <cell r="B17">
            <v>20</v>
          </cell>
          <cell r="C17">
            <v>1000</v>
          </cell>
          <cell r="D17">
            <v>300</v>
          </cell>
          <cell r="E17">
            <v>3.75</v>
          </cell>
          <cell r="F17">
            <v>1500</v>
          </cell>
          <cell r="G17">
            <v>0.75</v>
          </cell>
          <cell r="H17">
            <v>300</v>
          </cell>
          <cell r="I17" t="str">
            <v>Los Angeles</v>
          </cell>
          <cell r="J17" t="str">
            <v>Metcalf &amp; Eddy</v>
          </cell>
        </row>
        <row r="18">
          <cell r="A18" t="str">
            <v>Bowling/Skating - Total Floor Area</v>
          </cell>
          <cell r="B18">
            <v>79</v>
          </cell>
          <cell r="C18">
            <v>1000</v>
          </cell>
          <cell r="D18">
            <v>80</v>
          </cell>
          <cell r="E18">
            <v>0.1</v>
          </cell>
          <cell r="F18">
            <v>150</v>
          </cell>
          <cell r="G18">
            <v>0.1</v>
          </cell>
          <cell r="H18">
            <v>150</v>
          </cell>
          <cell r="I18" t="str">
            <v>Los Angeles</v>
          </cell>
          <cell r="J18" t="str">
            <v>Los Angeles</v>
          </cell>
        </row>
        <row r="19">
          <cell r="A19" t="str">
            <v>Car Wash (Tunnel Ave, with Recycling)</v>
          </cell>
          <cell r="B19">
            <v>75</v>
          </cell>
          <cell r="C19">
            <v>1000</v>
          </cell>
          <cell r="D19">
            <v>4980</v>
          </cell>
          <cell r="E19">
            <v>0.83</v>
          </cell>
          <cell r="F19">
            <v>20</v>
          </cell>
          <cell r="G19">
            <v>6.23</v>
          </cell>
          <cell r="H19">
            <v>150</v>
          </cell>
          <cell r="I19" t="str">
            <v>Empirical</v>
          </cell>
          <cell r="J19" t="str">
            <v>SWRCB</v>
          </cell>
        </row>
        <row r="20">
          <cell r="A20" t="str">
            <v>Church</v>
          </cell>
          <cell r="B20">
            <v>86</v>
          </cell>
          <cell r="C20" t="str">
            <v>Seat</v>
          </cell>
          <cell r="D20">
            <v>5</v>
          </cell>
          <cell r="E20">
            <v>0.01</v>
          </cell>
          <cell r="F20">
            <v>150</v>
          </cell>
          <cell r="G20">
            <v>0.01</v>
          </cell>
          <cell r="H20">
            <v>100</v>
          </cell>
          <cell r="I20" t="str">
            <v>Los Angeles</v>
          </cell>
          <cell r="J20" t="str">
            <v>Los Angeles</v>
          </cell>
        </row>
        <row r="21">
          <cell r="A21" t="str">
            <v>Church</v>
          </cell>
          <cell r="B21">
            <v>86</v>
          </cell>
          <cell r="C21">
            <v>1000</v>
          </cell>
          <cell r="D21">
            <v>50</v>
          </cell>
          <cell r="E21">
            <v>0.06</v>
          </cell>
          <cell r="F21">
            <v>150</v>
          </cell>
          <cell r="G21">
            <v>0.06</v>
          </cell>
          <cell r="H21">
            <v>100</v>
          </cell>
          <cell r="I21" t="str">
            <v>LACSD</v>
          </cell>
          <cell r="J21" t="str">
            <v>Los Angeles</v>
          </cell>
        </row>
        <row r="22">
          <cell r="A22" t="str">
            <v>Community Center (No Kitchen)</v>
          </cell>
          <cell r="B22">
            <v>86</v>
          </cell>
          <cell r="C22" t="str">
            <v>Occup. Cap.</v>
          </cell>
          <cell r="D22">
            <v>4</v>
          </cell>
          <cell r="E22">
            <v>0.01</v>
          </cell>
          <cell r="F22">
            <v>150</v>
          </cell>
          <cell r="G22">
            <v>0.01</v>
          </cell>
          <cell r="H22">
            <v>100</v>
          </cell>
          <cell r="I22" t="str">
            <v>Los Angeles</v>
          </cell>
          <cell r="J22" t="str">
            <v>Los Angeles</v>
          </cell>
        </row>
        <row r="23">
          <cell r="A23" t="str">
            <v>Construction Service (Field Office)</v>
          </cell>
          <cell r="B23">
            <v>15</v>
          </cell>
          <cell r="C23" t="str">
            <v>Office</v>
          </cell>
          <cell r="D23">
            <v>150</v>
          </cell>
          <cell r="E23">
            <v>0.19</v>
          </cell>
          <cell r="F23">
            <v>150</v>
          </cell>
          <cell r="G23">
            <v>0.19</v>
          </cell>
          <cell r="H23">
            <v>150</v>
          </cell>
          <cell r="I23" t="str">
            <v>Los Angeles</v>
          </cell>
          <cell r="J23" t="str">
            <v>Los Angeles</v>
          </cell>
        </row>
        <row r="24">
          <cell r="A24" t="str">
            <v>Dairy product Manufacturing</v>
          </cell>
          <cell r="B24">
            <v>20</v>
          </cell>
          <cell r="C24">
            <v>1000</v>
          </cell>
          <cell r="D24">
            <v>300</v>
          </cell>
          <cell r="E24">
            <v>5.93</v>
          </cell>
          <cell r="F24">
            <v>2369</v>
          </cell>
          <cell r="G24">
            <v>2.31</v>
          </cell>
          <cell r="H24">
            <v>922</v>
          </cell>
          <cell r="I24" t="str">
            <v>Los Angeles</v>
          </cell>
          <cell r="J24" t="str">
            <v>Los Angeles</v>
          </cell>
        </row>
        <row r="25">
          <cell r="A25" t="str">
            <v>Department and Retail Stores (No Restaurant)</v>
          </cell>
          <cell r="B25">
            <v>59</v>
          </cell>
          <cell r="C25">
            <v>1000</v>
          </cell>
          <cell r="D25">
            <v>100</v>
          </cell>
          <cell r="E25">
            <v>0.13</v>
          </cell>
          <cell r="F25">
            <v>150</v>
          </cell>
          <cell r="G25">
            <v>0.13</v>
          </cell>
          <cell r="H25">
            <v>100</v>
          </cell>
          <cell r="I25" t="str">
            <v>LACSD</v>
          </cell>
          <cell r="J25" t="str">
            <v>SWRCB</v>
          </cell>
        </row>
        <row r="26">
          <cell r="A26" t="str">
            <v>Dormitory or Boarding House</v>
          </cell>
          <cell r="B26">
            <v>70</v>
          </cell>
          <cell r="C26" t="str">
            <v>Bed</v>
          </cell>
          <cell r="D26">
            <v>75</v>
          </cell>
          <cell r="E26">
            <v>0.13</v>
          </cell>
          <cell r="F26">
            <v>150</v>
          </cell>
          <cell r="G26">
            <v>0.13</v>
          </cell>
          <cell r="H26">
            <v>100</v>
          </cell>
          <cell r="I26" t="str">
            <v>Los Angeles</v>
          </cell>
          <cell r="J26" t="str">
            <v>SWRCB</v>
          </cell>
        </row>
        <row r="27">
          <cell r="A27" t="str">
            <v>Durable Goods - Wholesale Trade</v>
          </cell>
          <cell r="B27">
            <v>50</v>
          </cell>
          <cell r="C27">
            <v>1000</v>
          </cell>
          <cell r="D27">
            <v>80</v>
          </cell>
          <cell r="E27">
            <v>0.1</v>
          </cell>
          <cell r="F27">
            <v>150</v>
          </cell>
          <cell r="G27">
            <v>0.1</v>
          </cell>
          <cell r="H27">
            <v>150</v>
          </cell>
          <cell r="I27" t="str">
            <v>Los Angeles</v>
          </cell>
          <cell r="J27" t="str">
            <v>Los Angeles</v>
          </cell>
        </row>
        <row r="28">
          <cell r="A28" t="str">
            <v>Food Product Mfg. (Industrial)</v>
          </cell>
          <cell r="B28">
            <v>20</v>
          </cell>
          <cell r="C28">
            <v>1000</v>
          </cell>
          <cell r="D28">
            <v>150</v>
          </cell>
          <cell r="E28">
            <v>2.77</v>
          </cell>
          <cell r="F28">
            <v>2213</v>
          </cell>
          <cell r="G28">
            <v>1.82</v>
          </cell>
          <cell r="H28">
            <v>1453</v>
          </cell>
          <cell r="I28" t="str">
            <v>Comparable</v>
          </cell>
          <cell r="J28" t="str">
            <v>Los Angeles</v>
          </cell>
        </row>
        <row r="29">
          <cell r="A29" t="str">
            <v>Freight Trucking Svcs - Warehouse Area</v>
          </cell>
          <cell r="B29">
            <v>42</v>
          </cell>
          <cell r="C29">
            <v>1000</v>
          </cell>
          <cell r="D29">
            <v>20</v>
          </cell>
          <cell r="E29">
            <v>0.03</v>
          </cell>
          <cell r="F29">
            <v>150</v>
          </cell>
          <cell r="G29">
            <v>0.03</v>
          </cell>
          <cell r="H29">
            <v>100</v>
          </cell>
          <cell r="I29" t="str">
            <v>Warehouse</v>
          </cell>
          <cell r="J29" t="str">
            <v>Comparable</v>
          </cell>
        </row>
        <row r="30">
          <cell r="A30" t="str">
            <v>Furniture and Fixture Manufacturing</v>
          </cell>
          <cell r="B30">
            <v>25</v>
          </cell>
          <cell r="C30">
            <v>1000</v>
          </cell>
          <cell r="D30">
            <v>25</v>
          </cell>
          <cell r="E30">
            <v>0.03</v>
          </cell>
          <cell r="F30">
            <v>150</v>
          </cell>
          <cell r="G30">
            <v>0.03</v>
          </cell>
          <cell r="H30">
            <v>150</v>
          </cell>
          <cell r="I30" t="str">
            <v>Dry Manu.</v>
          </cell>
          <cell r="J30" t="str">
            <v>Los Angeles</v>
          </cell>
        </row>
        <row r="31">
          <cell r="A31" t="str">
            <v>Grocery Market w/out Butcher or Baker</v>
          </cell>
          <cell r="B31">
            <v>54</v>
          </cell>
          <cell r="C31">
            <v>1000</v>
          </cell>
          <cell r="D31">
            <v>100</v>
          </cell>
          <cell r="E31">
            <v>0.13</v>
          </cell>
          <cell r="F31">
            <v>150</v>
          </cell>
          <cell r="G31">
            <v>0.13</v>
          </cell>
          <cell r="H31">
            <v>150</v>
          </cell>
          <cell r="I31" t="str">
            <v>Los Angeles</v>
          </cell>
          <cell r="J31" t="str">
            <v>Comparable</v>
          </cell>
        </row>
        <row r="32">
          <cell r="A32" t="str">
            <v>Group I Residential Not Listed</v>
          </cell>
          <cell r="B32">
            <v>88</v>
          </cell>
          <cell r="C32" t="str">
            <v>Dwelling Unit</v>
          </cell>
          <cell r="D32">
            <v>238</v>
          </cell>
          <cell r="E32">
            <v>0.4</v>
          </cell>
          <cell r="F32">
            <v>150</v>
          </cell>
          <cell r="G32">
            <v>0.4</v>
          </cell>
          <cell r="H32">
            <v>100</v>
          </cell>
          <cell r="I32" t="str">
            <v>Average</v>
          </cell>
          <cell r="J32" t="str">
            <v>SWRCB</v>
          </cell>
        </row>
        <row r="33">
          <cell r="A33" t="str">
            <v>Group II Low Strength Not Listed</v>
          </cell>
          <cell r="B33" t="str">
            <v>varies</v>
          </cell>
          <cell r="C33">
            <v>1000</v>
          </cell>
          <cell r="D33">
            <v>100</v>
          </cell>
          <cell r="E33">
            <v>0.17</v>
          </cell>
          <cell r="F33">
            <v>200</v>
          </cell>
          <cell r="G33">
            <v>0.08</v>
          </cell>
          <cell r="H33">
            <v>100</v>
          </cell>
          <cell r="I33" t="str">
            <v>Average of Low Strength Dischargers</v>
          </cell>
        </row>
        <row r="34">
          <cell r="A34" t="str">
            <v>Group III Medium Strength Not Listed</v>
          </cell>
          <cell r="B34" t="str">
            <v>varies</v>
          </cell>
          <cell r="C34">
            <v>1000</v>
          </cell>
          <cell r="D34">
            <v>100</v>
          </cell>
          <cell r="E34">
            <v>0.18</v>
          </cell>
          <cell r="F34">
            <v>210</v>
          </cell>
          <cell r="G34">
            <v>0.18</v>
          </cell>
          <cell r="H34">
            <v>210</v>
          </cell>
          <cell r="I34" t="str">
            <v>Medium Strength Discharge Cutoff</v>
          </cell>
        </row>
        <row r="35">
          <cell r="A35" t="str">
            <v>Group IV High Strength Not Listed</v>
          </cell>
          <cell r="B35" t="str">
            <v>varies</v>
          </cell>
          <cell r="C35">
            <v>1000</v>
          </cell>
          <cell r="D35">
            <v>300</v>
          </cell>
          <cell r="E35">
            <v>2.5</v>
          </cell>
          <cell r="F35">
            <v>1000</v>
          </cell>
          <cell r="G35">
            <v>1.5</v>
          </cell>
          <cell r="H35">
            <v>600</v>
          </cell>
          <cell r="I35" t="str">
            <v>High Strength Discharge</v>
          </cell>
        </row>
        <row r="36">
          <cell r="A36" t="str">
            <v>Group V Institutional Not Listed</v>
          </cell>
          <cell r="B36" t="str">
            <v>varies</v>
          </cell>
          <cell r="C36">
            <v>1000</v>
          </cell>
          <cell r="D36">
            <v>125</v>
          </cell>
          <cell r="E36">
            <v>0.16</v>
          </cell>
          <cell r="F36">
            <v>150</v>
          </cell>
          <cell r="G36">
            <v>0.16</v>
          </cell>
          <cell r="H36">
            <v>150</v>
          </cell>
          <cell r="I36" t="str">
            <v>Average Institutional</v>
          </cell>
        </row>
        <row r="37">
          <cell r="A37" t="str">
            <v>Health Services: Hospital</v>
          </cell>
          <cell r="B37">
            <v>80</v>
          </cell>
          <cell r="C37" t="str">
            <v>Bed</v>
          </cell>
          <cell r="D37">
            <v>180</v>
          </cell>
          <cell r="E37">
            <v>0.38</v>
          </cell>
          <cell r="F37">
            <v>250</v>
          </cell>
          <cell r="G37">
            <v>0.15</v>
          </cell>
          <cell r="H37">
            <v>100</v>
          </cell>
          <cell r="I37" t="str">
            <v>SWRCB</v>
          </cell>
          <cell r="J37" t="str">
            <v>SWRCB</v>
          </cell>
        </row>
        <row r="38">
          <cell r="A38" t="str">
            <v>Health Services: Other/Outpatient</v>
          </cell>
          <cell r="B38">
            <v>80</v>
          </cell>
          <cell r="C38">
            <v>1000</v>
          </cell>
          <cell r="D38">
            <v>300</v>
          </cell>
          <cell r="E38">
            <v>0.63</v>
          </cell>
          <cell r="F38">
            <v>250</v>
          </cell>
          <cell r="G38">
            <v>0.25</v>
          </cell>
          <cell r="H38">
            <v>100</v>
          </cell>
          <cell r="I38" t="str">
            <v>Los Angeles</v>
          </cell>
          <cell r="J38" t="str">
            <v>Comparable</v>
          </cell>
        </row>
        <row r="39">
          <cell r="A39" t="str">
            <v>Health Services: Psychiatric/Convalescent</v>
          </cell>
          <cell r="B39">
            <v>80</v>
          </cell>
          <cell r="C39" t="str">
            <v>Bed</v>
          </cell>
          <cell r="D39">
            <v>75</v>
          </cell>
          <cell r="E39">
            <v>0.16</v>
          </cell>
          <cell r="F39">
            <v>250</v>
          </cell>
          <cell r="G39">
            <v>0.06</v>
          </cell>
          <cell r="H39">
            <v>100</v>
          </cell>
          <cell r="I39" t="str">
            <v>Los Angeles</v>
          </cell>
          <cell r="J39" t="str">
            <v>Comparable</v>
          </cell>
        </row>
        <row r="40">
          <cell r="A40" t="str">
            <v>Health Services: Surgical</v>
          </cell>
          <cell r="B40">
            <v>80</v>
          </cell>
          <cell r="C40" t="str">
            <v>Bed</v>
          </cell>
          <cell r="D40">
            <v>450</v>
          </cell>
          <cell r="E40">
            <v>0.94</v>
          </cell>
          <cell r="F40">
            <v>250</v>
          </cell>
          <cell r="G40">
            <v>0.38</v>
          </cell>
          <cell r="H40">
            <v>100</v>
          </cell>
          <cell r="I40" t="str">
            <v>Los Angeles</v>
          </cell>
          <cell r="J40" t="str">
            <v>Comparable</v>
          </cell>
        </row>
        <row r="41">
          <cell r="A41" t="str">
            <v>Health Spa</v>
          </cell>
          <cell r="B41">
            <v>80</v>
          </cell>
          <cell r="C41">
            <v>1000</v>
          </cell>
          <cell r="D41">
            <v>275</v>
          </cell>
          <cell r="E41">
            <v>0.34</v>
          </cell>
          <cell r="F41">
            <v>150</v>
          </cell>
          <cell r="G41">
            <v>0.34</v>
          </cell>
          <cell r="H41">
            <v>150</v>
          </cell>
          <cell r="I41" t="str">
            <v>Comparable</v>
          </cell>
          <cell r="J41" t="str">
            <v>Los Angeles</v>
          </cell>
        </row>
        <row r="42">
          <cell r="A42" t="str">
            <v>Homeless Shelter</v>
          </cell>
          <cell r="B42">
            <v>83</v>
          </cell>
          <cell r="C42" t="str">
            <v>Bed</v>
          </cell>
          <cell r="D42">
            <v>75</v>
          </cell>
          <cell r="E42">
            <v>0.16</v>
          </cell>
          <cell r="F42">
            <v>250</v>
          </cell>
          <cell r="G42">
            <v>0.06</v>
          </cell>
          <cell r="H42">
            <v>100</v>
          </cell>
          <cell r="I42" t="str">
            <v>Los Angeles</v>
          </cell>
          <cell r="J42" t="str">
            <v>Los Angeles</v>
          </cell>
        </row>
        <row r="43">
          <cell r="A43" t="str">
            <v>Hotel, Motel or Lodging (Excl Dining)</v>
          </cell>
          <cell r="B43">
            <v>70</v>
          </cell>
          <cell r="C43" t="str">
            <v>Room</v>
          </cell>
          <cell r="D43">
            <v>115</v>
          </cell>
          <cell r="E43">
            <v>0.32</v>
          </cell>
          <cell r="F43">
            <v>150</v>
          </cell>
          <cell r="G43">
            <v>0.13</v>
          </cell>
          <cell r="H43">
            <v>100</v>
          </cell>
          <cell r="I43" t="str">
            <v>LACSD</v>
          </cell>
          <cell r="J43" t="str">
            <v>SWRCB</v>
          </cell>
        </row>
        <row r="44">
          <cell r="A44" t="str">
            <v>Kennel</v>
          </cell>
          <cell r="B44">
            <v>7</v>
          </cell>
          <cell r="C44">
            <v>1000</v>
          </cell>
          <cell r="D44">
            <v>100</v>
          </cell>
          <cell r="E44">
            <v>0.13</v>
          </cell>
          <cell r="F44">
            <v>150</v>
          </cell>
          <cell r="G44">
            <v>0.13</v>
          </cell>
          <cell r="H44">
            <v>150</v>
          </cell>
          <cell r="I44" t="str">
            <v>LACSD</v>
          </cell>
          <cell r="J44" t="str">
            <v>Los Angeles</v>
          </cell>
        </row>
        <row r="45">
          <cell r="A45" t="str">
            <v>Laboratory, Analytical</v>
          </cell>
          <cell r="B45">
            <v>80</v>
          </cell>
          <cell r="C45">
            <v>1000</v>
          </cell>
          <cell r="D45">
            <v>250</v>
          </cell>
          <cell r="E45">
            <v>0.71</v>
          </cell>
          <cell r="F45">
            <v>339</v>
          </cell>
          <cell r="G45">
            <v>0.31</v>
          </cell>
          <cell r="H45">
            <v>100</v>
          </cell>
          <cell r="I45" t="str">
            <v>Los Angeles</v>
          </cell>
          <cell r="J45" t="str">
            <v>Los Angeles</v>
          </cell>
        </row>
        <row r="46">
          <cell r="A46" t="str">
            <v>Laundromat, Commercial &amp; Dry Cleaning</v>
          </cell>
          <cell r="B46">
            <v>72</v>
          </cell>
          <cell r="C46">
            <v>1000</v>
          </cell>
          <cell r="D46">
            <v>1800</v>
          </cell>
          <cell r="E46">
            <v>6.76</v>
          </cell>
          <cell r="F46">
            <v>450</v>
          </cell>
          <cell r="G46">
            <v>3.6</v>
          </cell>
          <cell r="H46">
            <v>240</v>
          </cell>
          <cell r="I46" t="str">
            <v>Estimate</v>
          </cell>
          <cell r="J46" t="str">
            <v>SWRCB</v>
          </cell>
        </row>
        <row r="47">
          <cell r="A47" t="str">
            <v>Laundromat, Public &amp; Coin Operated</v>
          </cell>
          <cell r="B47">
            <v>72</v>
          </cell>
          <cell r="C47" t="str">
            <v>Washer</v>
          </cell>
          <cell r="D47">
            <v>358</v>
          </cell>
          <cell r="E47">
            <v>0.45</v>
          </cell>
          <cell r="F47">
            <v>150</v>
          </cell>
          <cell r="G47">
            <v>0.33</v>
          </cell>
          <cell r="H47">
            <v>110</v>
          </cell>
          <cell r="I47" t="str">
            <v>Empirical</v>
          </cell>
          <cell r="J47" t="str">
            <v>SWRCB</v>
          </cell>
        </row>
        <row r="48">
          <cell r="A48" t="str">
            <v>Laundry, Industrial (Contract Services)</v>
          </cell>
          <cell r="B48">
            <v>72</v>
          </cell>
          <cell r="C48">
            <v>1000</v>
          </cell>
          <cell r="D48">
            <v>3825</v>
          </cell>
          <cell r="E48">
            <v>21.37</v>
          </cell>
          <cell r="F48">
            <v>670</v>
          </cell>
          <cell r="G48">
            <v>21.69</v>
          </cell>
          <cell r="H48">
            <v>680</v>
          </cell>
          <cell r="I48" t="str">
            <v>LACSD</v>
          </cell>
          <cell r="J48" t="str">
            <v>SWRCB</v>
          </cell>
        </row>
        <row r="49">
          <cell r="A49" t="str">
            <v>Lumber Yard, Hardware or Gardening Sales</v>
          </cell>
          <cell r="B49">
            <v>52</v>
          </cell>
          <cell r="C49">
            <v>1000</v>
          </cell>
          <cell r="D49">
            <v>100</v>
          </cell>
          <cell r="E49">
            <v>0.25</v>
          </cell>
          <cell r="F49">
            <v>300</v>
          </cell>
          <cell r="G49">
            <v>0.38</v>
          </cell>
          <cell r="H49">
            <v>450</v>
          </cell>
          <cell r="I49" t="str">
            <v>LACSD</v>
          </cell>
          <cell r="J49" t="str">
            <v>Estimate</v>
          </cell>
        </row>
        <row r="50">
          <cell r="A50" t="str">
            <v>Machine Shop (Exclude Electrical)</v>
          </cell>
          <cell r="B50">
            <v>35</v>
          </cell>
          <cell r="C50">
            <v>1000</v>
          </cell>
          <cell r="D50">
            <v>300</v>
          </cell>
          <cell r="E50">
            <v>0.38</v>
          </cell>
          <cell r="F50">
            <v>150</v>
          </cell>
          <cell r="G50">
            <v>0.38</v>
          </cell>
          <cell r="H50">
            <v>150</v>
          </cell>
          <cell r="I50" t="str">
            <v>Comparable</v>
          </cell>
          <cell r="J50" t="str">
            <v>Los Angeles</v>
          </cell>
        </row>
        <row r="51">
          <cell r="A51" t="str">
            <v>Mall (with Food Services)</v>
          </cell>
          <cell r="B51">
            <v>53</v>
          </cell>
          <cell r="C51">
            <v>1000</v>
          </cell>
          <cell r="D51">
            <v>80</v>
          </cell>
          <cell r="E51">
            <v>0.27</v>
          </cell>
          <cell r="F51">
            <v>400</v>
          </cell>
          <cell r="G51">
            <v>0.27</v>
          </cell>
          <cell r="H51">
            <v>400</v>
          </cell>
          <cell r="I51" t="str">
            <v>Los Angeles</v>
          </cell>
          <cell r="J51" t="str">
            <v>Los Angeles</v>
          </cell>
        </row>
        <row r="52">
          <cell r="A52" t="str">
            <v>Manufacturing, Dry</v>
          </cell>
          <cell r="B52">
            <v>39</v>
          </cell>
          <cell r="C52">
            <v>1000</v>
          </cell>
          <cell r="D52">
            <v>80</v>
          </cell>
          <cell r="E52">
            <v>0.1</v>
          </cell>
          <cell r="F52">
            <v>150</v>
          </cell>
          <cell r="G52">
            <v>0.1</v>
          </cell>
          <cell r="H52">
            <v>150</v>
          </cell>
          <cell r="I52" t="str">
            <v>Los Angeles</v>
          </cell>
          <cell r="J52" t="str">
            <v>Los Angeles</v>
          </cell>
        </row>
        <row r="53">
          <cell r="A53" t="str">
            <v>Manufacturing, Misc</v>
          </cell>
          <cell r="B53">
            <v>39</v>
          </cell>
          <cell r="C53">
            <v>1000</v>
          </cell>
          <cell r="D53">
            <v>250</v>
          </cell>
          <cell r="E53">
            <v>0.84</v>
          </cell>
          <cell r="F53">
            <v>405</v>
          </cell>
          <cell r="G53">
            <v>0.88</v>
          </cell>
          <cell r="H53">
            <v>420</v>
          </cell>
          <cell r="I53" t="str">
            <v>Comparable</v>
          </cell>
          <cell r="J53" t="str">
            <v>Burbank</v>
          </cell>
        </row>
        <row r="54">
          <cell r="A54" t="str">
            <v>Medical Lab</v>
          </cell>
          <cell r="B54">
            <v>80</v>
          </cell>
          <cell r="C54">
            <v>1000</v>
          </cell>
          <cell r="D54">
            <v>275</v>
          </cell>
          <cell r="E54">
            <v>0.76</v>
          </cell>
          <cell r="F54">
            <v>331</v>
          </cell>
          <cell r="G54">
            <v>0.35</v>
          </cell>
          <cell r="H54">
            <v>151</v>
          </cell>
          <cell r="I54" t="str">
            <v>Comparable</v>
          </cell>
          <cell r="J54" t="str">
            <v>Los Angeles</v>
          </cell>
        </row>
        <row r="55">
          <cell r="A55" t="str">
            <v>Membership Organizations</v>
          </cell>
          <cell r="B55">
            <v>86</v>
          </cell>
          <cell r="C55">
            <v>1000</v>
          </cell>
          <cell r="D55">
            <v>125</v>
          </cell>
          <cell r="E55">
            <v>0.16</v>
          </cell>
          <cell r="F55">
            <v>150</v>
          </cell>
          <cell r="G55">
            <v>0.16</v>
          </cell>
          <cell r="H55">
            <v>100</v>
          </cell>
          <cell r="I55" t="str">
            <v>LACSD</v>
          </cell>
          <cell r="J55" t="str">
            <v>Los Angeles</v>
          </cell>
        </row>
        <row r="56">
          <cell r="A56" t="str">
            <v>Massage Parlor</v>
          </cell>
          <cell r="B56">
            <v>72</v>
          </cell>
          <cell r="C56">
            <v>1000</v>
          </cell>
          <cell r="D56">
            <v>275</v>
          </cell>
          <cell r="E56">
            <v>0.34</v>
          </cell>
          <cell r="F56">
            <v>150</v>
          </cell>
          <cell r="G56">
            <v>0.34</v>
          </cell>
          <cell r="H56">
            <v>150</v>
          </cell>
          <cell r="I56" t="str">
            <v>Los Angeles</v>
          </cell>
          <cell r="J56" t="str">
            <v>Los Angeles</v>
          </cell>
        </row>
        <row r="57">
          <cell r="A57" t="str">
            <v>Metal Industry</v>
          </cell>
          <cell r="B57">
            <v>33</v>
          </cell>
          <cell r="C57">
            <v>1000</v>
          </cell>
          <cell r="D57">
            <v>225</v>
          </cell>
          <cell r="E57">
            <v>0.54</v>
          </cell>
          <cell r="F57">
            <v>290</v>
          </cell>
          <cell r="G57">
            <v>1.03</v>
          </cell>
          <cell r="H57">
            <v>550</v>
          </cell>
          <cell r="I57" t="str">
            <v>Comparable</v>
          </cell>
          <cell r="J57" t="str">
            <v>Los Angeles</v>
          </cell>
        </row>
        <row r="58">
          <cell r="A58" t="str">
            <v>Mobile Home Park</v>
          </cell>
          <cell r="B58">
            <v>88</v>
          </cell>
          <cell r="C58" t="str">
            <v>Dwelling</v>
          </cell>
          <cell r="D58">
            <v>156</v>
          </cell>
          <cell r="E58">
            <v>0.26</v>
          </cell>
          <cell r="F58">
            <v>150</v>
          </cell>
          <cell r="G58">
            <v>0.26</v>
          </cell>
          <cell r="H58">
            <v>100</v>
          </cell>
          <cell r="I58" t="str">
            <v>LACSD</v>
          </cell>
          <cell r="J58" t="str">
            <v>SWRCB</v>
          </cell>
        </row>
        <row r="59">
          <cell r="A59" t="str">
            <v>Mortuary</v>
          </cell>
          <cell r="B59">
            <v>72</v>
          </cell>
          <cell r="C59">
            <v>1000</v>
          </cell>
          <cell r="D59">
            <v>80</v>
          </cell>
          <cell r="E59">
            <v>0.53</v>
          </cell>
          <cell r="F59">
            <v>800</v>
          </cell>
          <cell r="G59">
            <v>0.4</v>
          </cell>
          <cell r="H59">
            <v>600</v>
          </cell>
          <cell r="I59" t="str">
            <v>Los Angeles</v>
          </cell>
          <cell r="J59" t="str">
            <v>SWRCB</v>
          </cell>
        </row>
        <row r="60">
          <cell r="A60" t="str">
            <v>Motion Pictures, Indoor Amusement</v>
          </cell>
          <cell r="B60">
            <v>78</v>
          </cell>
          <cell r="C60">
            <v>1000</v>
          </cell>
          <cell r="D60">
            <v>300</v>
          </cell>
          <cell r="E60">
            <v>0.38</v>
          </cell>
          <cell r="F60">
            <v>150</v>
          </cell>
          <cell r="G60">
            <v>0.38</v>
          </cell>
          <cell r="H60">
            <v>150</v>
          </cell>
          <cell r="I60" t="str">
            <v>Comparable</v>
          </cell>
          <cell r="J60" t="str">
            <v>Los Angeles</v>
          </cell>
        </row>
        <row r="61">
          <cell r="A61" t="str">
            <v>Motion Pictures/Theater/Auditorium</v>
          </cell>
          <cell r="B61">
            <v>78</v>
          </cell>
          <cell r="C61" t="str">
            <v>Seat</v>
          </cell>
          <cell r="D61">
            <v>4</v>
          </cell>
          <cell r="E61">
            <v>0.01</v>
          </cell>
          <cell r="F61">
            <v>150</v>
          </cell>
          <cell r="G61">
            <v>0.01</v>
          </cell>
          <cell r="H61">
            <v>150</v>
          </cell>
          <cell r="I61" t="str">
            <v>Los Angeles</v>
          </cell>
          <cell r="J61" t="str">
            <v>Los Angeles</v>
          </cell>
        </row>
        <row r="62">
          <cell r="A62" t="str">
            <v>Multi-Family Apt or Condo: 1 Bedroom or Studio</v>
          </cell>
          <cell r="B62">
            <v>88</v>
          </cell>
          <cell r="C62" t="str">
            <v>Dwelling Unit</v>
          </cell>
          <cell r="D62">
            <v>115</v>
          </cell>
          <cell r="E62">
            <v>0.19</v>
          </cell>
          <cell r="F62">
            <v>150</v>
          </cell>
          <cell r="G62">
            <v>0.19</v>
          </cell>
          <cell r="H62">
            <v>100</v>
          </cell>
          <cell r="I62" t="str">
            <v>Burbank</v>
          </cell>
          <cell r="J62" t="str">
            <v>SWRCB</v>
          </cell>
        </row>
        <row r="63">
          <cell r="A63" t="str">
            <v>Multi-Family Apt or Condo: 2 Bedroom</v>
          </cell>
          <cell r="B63">
            <v>88</v>
          </cell>
          <cell r="C63" t="str">
            <v>Dwelling Unit</v>
          </cell>
          <cell r="D63">
            <v>231</v>
          </cell>
          <cell r="E63">
            <v>0.39</v>
          </cell>
          <cell r="F63">
            <v>150</v>
          </cell>
          <cell r="G63">
            <v>0.39</v>
          </cell>
          <cell r="H63">
            <v>100</v>
          </cell>
          <cell r="I63" t="str">
            <v>Burbank</v>
          </cell>
          <cell r="J63" t="str">
            <v>SWRCB</v>
          </cell>
        </row>
        <row r="64">
          <cell r="A64" t="str">
            <v>Multi-Family Apt or Condo: 3 Bedroom Plus</v>
          </cell>
          <cell r="B64">
            <v>88</v>
          </cell>
          <cell r="C64" t="str">
            <v>Dwelling Unit</v>
          </cell>
          <cell r="D64">
            <v>346</v>
          </cell>
          <cell r="E64">
            <v>0.57999999999999996</v>
          </cell>
          <cell r="F64">
            <v>150</v>
          </cell>
          <cell r="G64">
            <v>0.57999999999999996</v>
          </cell>
          <cell r="H64">
            <v>100</v>
          </cell>
          <cell r="I64" t="str">
            <v>Burbank</v>
          </cell>
          <cell r="J64" t="str">
            <v>SWRCB</v>
          </cell>
        </row>
        <row r="65">
          <cell r="A65" t="str">
            <v>Museum, Art Gallery</v>
          </cell>
          <cell r="B65">
            <v>84</v>
          </cell>
          <cell r="C65">
            <v>1000</v>
          </cell>
          <cell r="D65">
            <v>175</v>
          </cell>
          <cell r="E65">
            <v>0.22</v>
          </cell>
          <cell r="F65">
            <v>150</v>
          </cell>
          <cell r="G65">
            <v>0.22</v>
          </cell>
          <cell r="H65">
            <v>100</v>
          </cell>
          <cell r="I65" t="str">
            <v>Estimate</v>
          </cell>
          <cell r="J65" t="str">
            <v>Los Angeles</v>
          </cell>
        </row>
        <row r="66">
          <cell r="A66" t="str">
            <v>Nursery or Greenhouse</v>
          </cell>
          <cell r="B66">
            <v>59</v>
          </cell>
          <cell r="C66">
            <v>1000</v>
          </cell>
          <cell r="D66">
            <v>25</v>
          </cell>
          <cell r="E66">
            <v>0.03</v>
          </cell>
          <cell r="F66">
            <v>150</v>
          </cell>
          <cell r="G66">
            <v>0.03</v>
          </cell>
          <cell r="H66">
            <v>100</v>
          </cell>
          <cell r="I66" t="str">
            <v>LACSD</v>
          </cell>
          <cell r="J66" t="str">
            <v>Comparable</v>
          </cell>
        </row>
        <row r="67">
          <cell r="A67" t="str">
            <v>Paint Manufacturing and Usage</v>
          </cell>
          <cell r="B67">
            <v>28</v>
          </cell>
          <cell r="C67">
            <v>1000</v>
          </cell>
          <cell r="D67">
            <v>300</v>
          </cell>
          <cell r="E67">
            <v>3.25</v>
          </cell>
          <cell r="F67">
            <v>1300</v>
          </cell>
          <cell r="G67">
            <v>2.75</v>
          </cell>
          <cell r="H67">
            <v>1100</v>
          </cell>
          <cell r="I67" t="str">
            <v>Los Angeles</v>
          </cell>
          <cell r="J67" t="str">
            <v>Metcalf &amp; Eddy</v>
          </cell>
        </row>
        <row r="68">
          <cell r="A68" t="str">
            <v>Plastic Product Manufacturing</v>
          </cell>
          <cell r="B68">
            <v>30</v>
          </cell>
          <cell r="C68">
            <v>1000</v>
          </cell>
          <cell r="D68">
            <v>300</v>
          </cell>
          <cell r="E68">
            <v>0.5</v>
          </cell>
          <cell r="F68">
            <v>200</v>
          </cell>
          <cell r="G68">
            <v>0.88</v>
          </cell>
          <cell r="H68">
            <v>350</v>
          </cell>
          <cell r="I68" t="str">
            <v>Comparable</v>
          </cell>
          <cell r="J68" t="str">
            <v>Los Angeles</v>
          </cell>
        </row>
        <row r="69">
          <cell r="A69" t="str">
            <v>Prison with Food Services</v>
          </cell>
          <cell r="B69">
            <v>70</v>
          </cell>
          <cell r="C69" t="str">
            <v>Inmate</v>
          </cell>
          <cell r="D69">
            <v>100</v>
          </cell>
          <cell r="E69">
            <v>0.45</v>
          </cell>
          <cell r="F69">
            <v>310</v>
          </cell>
          <cell r="G69">
            <v>0.18</v>
          </cell>
          <cell r="H69">
            <v>120</v>
          </cell>
          <cell r="I69" t="str">
            <v>Los Angeles</v>
          </cell>
          <cell r="J69" t="str">
            <v>Los Angeles</v>
          </cell>
        </row>
        <row r="70">
          <cell r="A70" t="str">
            <v>Professional Offices</v>
          </cell>
          <cell r="B70">
            <v>89</v>
          </cell>
          <cell r="C70">
            <v>1000</v>
          </cell>
          <cell r="D70">
            <v>100</v>
          </cell>
          <cell r="E70">
            <v>0.19</v>
          </cell>
          <cell r="F70">
            <v>150</v>
          </cell>
          <cell r="G70">
            <v>0.12</v>
          </cell>
          <cell r="H70">
            <v>100</v>
          </cell>
          <cell r="I70" t="str">
            <v>Estimate</v>
          </cell>
          <cell r="J70" t="str">
            <v>SWRCB</v>
          </cell>
        </row>
        <row r="71">
          <cell r="A71" t="str">
            <v>Railroad Transportation Facility</v>
          </cell>
          <cell r="B71">
            <v>40</v>
          </cell>
          <cell r="C71">
            <v>1000</v>
          </cell>
          <cell r="D71">
            <v>300</v>
          </cell>
          <cell r="E71">
            <v>0.5</v>
          </cell>
          <cell r="F71">
            <v>200</v>
          </cell>
          <cell r="G71">
            <v>0.5</v>
          </cell>
          <cell r="H71">
            <v>200</v>
          </cell>
          <cell r="I71" t="str">
            <v>Comparable</v>
          </cell>
          <cell r="J71" t="str">
            <v>Estimate</v>
          </cell>
        </row>
        <row r="72">
          <cell r="A72" t="str">
            <v>Recreational Vehicle Park</v>
          </cell>
          <cell r="B72">
            <v>79</v>
          </cell>
          <cell r="C72" t="str">
            <v>Space</v>
          </cell>
          <cell r="D72">
            <v>55</v>
          </cell>
          <cell r="E72">
            <v>0.09</v>
          </cell>
          <cell r="F72">
            <v>200</v>
          </cell>
          <cell r="G72">
            <v>0.09</v>
          </cell>
          <cell r="H72">
            <v>200</v>
          </cell>
          <cell r="I72" t="str">
            <v>LACSD</v>
          </cell>
          <cell r="J72" t="str">
            <v>SWRCB</v>
          </cell>
        </row>
        <row r="73">
          <cell r="A73" t="str">
            <v>Repair Station, Automobile</v>
          </cell>
          <cell r="B73">
            <v>75</v>
          </cell>
          <cell r="C73">
            <v>1000</v>
          </cell>
          <cell r="D73">
            <v>100</v>
          </cell>
          <cell r="E73">
            <v>0.23</v>
          </cell>
          <cell r="F73">
            <v>280</v>
          </cell>
          <cell r="G73">
            <v>0.23</v>
          </cell>
          <cell r="H73">
            <v>280</v>
          </cell>
          <cell r="I73" t="str">
            <v>LACSD</v>
          </cell>
          <cell r="J73" t="str">
            <v>SWRCB</v>
          </cell>
        </row>
        <row r="74">
          <cell r="A74" t="str">
            <v>Restaurant or Deli, Take-out/Fast Food</v>
          </cell>
          <cell r="B74">
            <v>58</v>
          </cell>
          <cell r="C74">
            <v>1000</v>
          </cell>
          <cell r="D74">
            <v>300</v>
          </cell>
          <cell r="E74">
            <v>2.5</v>
          </cell>
          <cell r="F74">
            <v>1000</v>
          </cell>
          <cell r="G74">
            <v>1.5</v>
          </cell>
          <cell r="H74">
            <v>600</v>
          </cell>
          <cell r="I74" t="str">
            <v>Los Angeles</v>
          </cell>
          <cell r="J74" t="str">
            <v>SWRCB</v>
          </cell>
        </row>
        <row r="75">
          <cell r="A75" t="str">
            <v>Restaurant, Coffee/Donut Shop</v>
          </cell>
          <cell r="B75">
            <v>58</v>
          </cell>
          <cell r="C75">
            <v>1000</v>
          </cell>
          <cell r="D75">
            <v>280</v>
          </cell>
          <cell r="E75">
            <v>2.34</v>
          </cell>
          <cell r="F75">
            <v>600</v>
          </cell>
          <cell r="G75">
            <v>1.4</v>
          </cell>
          <cell r="H75">
            <v>300</v>
          </cell>
          <cell r="I75" t="str">
            <v>Los Angeles</v>
          </cell>
          <cell r="J75" t="str">
            <v>SWRCB</v>
          </cell>
        </row>
        <row r="76">
          <cell r="A76" t="str">
            <v>Restaurant, Full Service</v>
          </cell>
          <cell r="B76">
            <v>58</v>
          </cell>
          <cell r="C76">
            <v>1000</v>
          </cell>
          <cell r="D76">
            <v>1000</v>
          </cell>
          <cell r="E76">
            <v>8.34</v>
          </cell>
          <cell r="F76">
            <v>1000</v>
          </cell>
          <cell r="G76">
            <v>5</v>
          </cell>
          <cell r="H76">
            <v>600</v>
          </cell>
          <cell r="I76" t="str">
            <v>LACSD</v>
          </cell>
          <cell r="J76" t="str">
            <v>SWRCB</v>
          </cell>
        </row>
        <row r="77">
          <cell r="A77" t="str">
            <v>Restaurant, Preprocessed Food</v>
          </cell>
          <cell r="B77">
            <v>58</v>
          </cell>
          <cell r="C77">
            <v>1000</v>
          </cell>
          <cell r="D77">
            <v>120</v>
          </cell>
          <cell r="E77">
            <v>0.2</v>
          </cell>
          <cell r="F77">
            <v>200</v>
          </cell>
          <cell r="G77">
            <v>0.2</v>
          </cell>
          <cell r="H77">
            <v>200</v>
          </cell>
          <cell r="I77" t="str">
            <v>Los Angeles</v>
          </cell>
          <cell r="J77" t="str">
            <v>Los Angeles</v>
          </cell>
        </row>
        <row r="78">
          <cell r="A78" t="str">
            <v>School: Day Care, Elem &amp; Junior High</v>
          </cell>
          <cell r="B78">
            <v>82</v>
          </cell>
          <cell r="C78">
            <v>1000</v>
          </cell>
          <cell r="D78">
            <v>150</v>
          </cell>
          <cell r="E78">
            <v>0.16</v>
          </cell>
          <cell r="F78">
            <v>130</v>
          </cell>
          <cell r="G78">
            <v>0.13</v>
          </cell>
          <cell r="H78">
            <v>100</v>
          </cell>
          <cell r="I78" t="str">
            <v>SWRCB</v>
          </cell>
          <cell r="J78" t="str">
            <v>SWRCB</v>
          </cell>
        </row>
        <row r="79">
          <cell r="A79" t="str">
            <v>School: High</v>
          </cell>
          <cell r="B79">
            <v>82</v>
          </cell>
          <cell r="C79">
            <v>1000</v>
          </cell>
          <cell r="D79">
            <v>200</v>
          </cell>
          <cell r="E79">
            <v>0.22</v>
          </cell>
          <cell r="F79">
            <v>130</v>
          </cell>
          <cell r="G79">
            <v>0.17</v>
          </cell>
          <cell r="H79">
            <v>100</v>
          </cell>
          <cell r="I79" t="str">
            <v>SWRCB</v>
          </cell>
          <cell r="J79" t="str">
            <v>SWRCB</v>
          </cell>
        </row>
        <row r="80">
          <cell r="A80" t="str">
            <v>School: Other</v>
          </cell>
          <cell r="B80">
            <v>82</v>
          </cell>
          <cell r="C80">
            <v>1000</v>
          </cell>
          <cell r="D80">
            <v>200</v>
          </cell>
          <cell r="E80">
            <v>0.22</v>
          </cell>
          <cell r="F80">
            <v>130</v>
          </cell>
          <cell r="G80">
            <v>0.17</v>
          </cell>
          <cell r="H80">
            <v>100</v>
          </cell>
          <cell r="I80" t="str">
            <v>SWRCB</v>
          </cell>
          <cell r="J80" t="str">
            <v>SWRCB</v>
          </cell>
        </row>
        <row r="81">
          <cell r="A81" t="str">
            <v>School: Private</v>
          </cell>
          <cell r="B81">
            <v>82</v>
          </cell>
          <cell r="C81">
            <v>1000</v>
          </cell>
          <cell r="D81">
            <v>200</v>
          </cell>
          <cell r="E81">
            <v>0.22</v>
          </cell>
          <cell r="F81">
            <v>130</v>
          </cell>
          <cell r="G81">
            <v>0.17</v>
          </cell>
          <cell r="H81">
            <v>100</v>
          </cell>
          <cell r="I81" t="str">
            <v>SWRCB</v>
          </cell>
          <cell r="J81" t="str">
            <v>SWRCB</v>
          </cell>
        </row>
        <row r="82">
          <cell r="A82" t="str">
            <v>School: University or College</v>
          </cell>
          <cell r="B82">
            <v>82</v>
          </cell>
          <cell r="C82">
            <v>1000</v>
          </cell>
          <cell r="D82">
            <v>150</v>
          </cell>
          <cell r="E82">
            <v>0.16</v>
          </cell>
          <cell r="F82">
            <v>130</v>
          </cell>
          <cell r="G82">
            <v>0.13</v>
          </cell>
          <cell r="H82">
            <v>100</v>
          </cell>
          <cell r="I82" t="str">
            <v>SWRCB</v>
          </cell>
          <cell r="J82" t="str">
            <v>SWRCB</v>
          </cell>
        </row>
        <row r="83">
          <cell r="A83" t="str">
            <v>School: Vocational</v>
          </cell>
          <cell r="B83">
            <v>82</v>
          </cell>
          <cell r="C83">
            <v>1000</v>
          </cell>
          <cell r="D83">
            <v>150</v>
          </cell>
          <cell r="E83">
            <v>0.16</v>
          </cell>
          <cell r="F83">
            <v>130</v>
          </cell>
          <cell r="G83">
            <v>0.13</v>
          </cell>
          <cell r="H83">
            <v>100</v>
          </cell>
          <cell r="I83" t="str">
            <v>SWRCB</v>
          </cell>
          <cell r="J83" t="str">
            <v>SWRCB</v>
          </cell>
        </row>
        <row r="84">
          <cell r="A84" t="str">
            <v>Septage</v>
          </cell>
          <cell r="B84">
            <v>49</v>
          </cell>
          <cell r="C84" t="str">
            <v>Station</v>
          </cell>
          <cell r="D84" t="str">
            <v>NA</v>
          </cell>
          <cell r="E84" t="str">
            <v>NA</v>
          </cell>
          <cell r="F84">
            <v>5400</v>
          </cell>
          <cell r="G84" t="str">
            <v>NA</v>
          </cell>
          <cell r="H84">
            <v>12000</v>
          </cell>
          <cell r="J84" t="str">
            <v>SWRCB</v>
          </cell>
        </row>
        <row r="85">
          <cell r="A85" t="str">
            <v>Service Station, Automobile</v>
          </cell>
          <cell r="B85">
            <v>55</v>
          </cell>
          <cell r="C85" t="str">
            <v>Station</v>
          </cell>
          <cell r="D85">
            <v>430</v>
          </cell>
          <cell r="E85">
            <v>1</v>
          </cell>
          <cell r="F85">
            <v>280</v>
          </cell>
          <cell r="G85">
            <v>1</v>
          </cell>
          <cell r="H85">
            <v>280</v>
          </cell>
          <cell r="I85" t="str">
            <v>Los Angeles</v>
          </cell>
          <cell r="J85" t="str">
            <v>SWRCB</v>
          </cell>
        </row>
        <row r="86">
          <cell r="A86" t="str">
            <v>Shopping Center</v>
          </cell>
          <cell r="B86">
            <v>59</v>
          </cell>
          <cell r="C86">
            <v>1000</v>
          </cell>
          <cell r="D86">
            <v>100</v>
          </cell>
          <cell r="E86">
            <v>0.13</v>
          </cell>
          <cell r="F86">
            <v>150</v>
          </cell>
          <cell r="G86">
            <v>0.13</v>
          </cell>
          <cell r="H86">
            <v>100</v>
          </cell>
          <cell r="I86" t="str">
            <v>LACSD</v>
          </cell>
          <cell r="J86" t="str">
            <v>SWRCB</v>
          </cell>
        </row>
        <row r="87">
          <cell r="A87" t="str">
            <v>Single Family Residential: 2 Bedroom or Less (ADU)</v>
          </cell>
          <cell r="B87">
            <v>88</v>
          </cell>
          <cell r="C87" t="str">
            <v>Dwelling Unit</v>
          </cell>
          <cell r="D87">
            <v>151</v>
          </cell>
          <cell r="E87">
            <v>0.25</v>
          </cell>
          <cell r="F87">
            <v>150</v>
          </cell>
          <cell r="G87">
            <v>0.25</v>
          </cell>
          <cell r="H87">
            <v>100</v>
          </cell>
          <cell r="I87" t="str">
            <v>Burbank</v>
          </cell>
          <cell r="J87" t="str">
            <v>SWRCB</v>
          </cell>
        </row>
        <row r="88">
          <cell r="A88" t="str">
            <v>Single Family Residential: 3 Bedroom (ADU)</v>
          </cell>
          <cell r="B88">
            <v>88</v>
          </cell>
          <cell r="C88" t="str">
            <v>Dwelling Unit</v>
          </cell>
          <cell r="D88">
            <v>226</v>
          </cell>
          <cell r="E88">
            <v>0.38</v>
          </cell>
          <cell r="F88">
            <v>150</v>
          </cell>
          <cell r="G88">
            <v>0.38</v>
          </cell>
          <cell r="H88">
            <v>100</v>
          </cell>
          <cell r="I88" t="str">
            <v>Burbank</v>
          </cell>
          <cell r="J88" t="str">
            <v>SWRCB</v>
          </cell>
        </row>
        <row r="89">
          <cell r="A89" t="str">
            <v>Single Family Residential: 4 Bedroom (ADU)</v>
          </cell>
          <cell r="B89">
            <v>88</v>
          </cell>
          <cell r="C89" t="str">
            <v>Dwelling Unit</v>
          </cell>
          <cell r="D89">
            <v>301</v>
          </cell>
          <cell r="E89">
            <v>0.5</v>
          </cell>
          <cell r="F89">
            <v>150</v>
          </cell>
          <cell r="G89">
            <v>0.5</v>
          </cell>
          <cell r="H89">
            <v>100</v>
          </cell>
          <cell r="I89" t="str">
            <v>Burbank</v>
          </cell>
          <cell r="J89" t="str">
            <v>SWRCB</v>
          </cell>
        </row>
        <row r="90">
          <cell r="A90" t="str">
            <v>Single Family Residential: 5 Bedroom (ADU)</v>
          </cell>
          <cell r="B90">
            <v>88</v>
          </cell>
          <cell r="C90" t="str">
            <v>Dwelling Unit</v>
          </cell>
          <cell r="D90">
            <v>376</v>
          </cell>
          <cell r="E90">
            <v>0.63</v>
          </cell>
          <cell r="F90">
            <v>150</v>
          </cell>
          <cell r="G90">
            <v>0.63</v>
          </cell>
          <cell r="H90">
            <v>100</v>
          </cell>
          <cell r="I90" t="str">
            <v>Burbank</v>
          </cell>
          <cell r="J90" t="str">
            <v>SWRCB</v>
          </cell>
        </row>
        <row r="91">
          <cell r="A91" t="str">
            <v>Social Services</v>
          </cell>
          <cell r="B91">
            <v>83</v>
          </cell>
          <cell r="C91">
            <v>1000</v>
          </cell>
          <cell r="D91">
            <v>125</v>
          </cell>
          <cell r="E91">
            <v>0.21</v>
          </cell>
          <cell r="F91">
            <v>200</v>
          </cell>
          <cell r="G91">
            <v>0.21</v>
          </cell>
          <cell r="H91">
            <v>200</v>
          </cell>
          <cell r="I91" t="str">
            <v>SWRCB</v>
          </cell>
          <cell r="J91" t="str">
            <v>SWRCB</v>
          </cell>
        </row>
        <row r="92">
          <cell r="A92" t="str">
            <v>Storage, Outdoor</v>
          </cell>
          <cell r="B92">
            <v>42</v>
          </cell>
          <cell r="C92">
            <v>1000</v>
          </cell>
          <cell r="D92">
            <v>25</v>
          </cell>
          <cell r="E92">
            <v>0.03</v>
          </cell>
          <cell r="F92">
            <v>150</v>
          </cell>
          <cell r="G92">
            <v>0.03</v>
          </cell>
          <cell r="H92">
            <v>100</v>
          </cell>
          <cell r="I92" t="str">
            <v>LACSD</v>
          </cell>
          <cell r="J92" t="str">
            <v>Comparable</v>
          </cell>
        </row>
        <row r="93">
          <cell r="A93" t="str">
            <v>Studios: Production/Recording Sound Stage</v>
          </cell>
          <cell r="B93">
            <v>78</v>
          </cell>
          <cell r="C93">
            <v>1000</v>
          </cell>
          <cell r="D93">
            <v>80</v>
          </cell>
          <cell r="E93">
            <v>0.1</v>
          </cell>
          <cell r="F93">
            <v>150</v>
          </cell>
          <cell r="G93">
            <v>0.1</v>
          </cell>
          <cell r="H93">
            <v>150</v>
          </cell>
          <cell r="I93" t="str">
            <v>Los Angeles</v>
          </cell>
          <cell r="J93" t="str">
            <v>Los Angeles</v>
          </cell>
        </row>
        <row r="94">
          <cell r="A94" t="str">
            <v>Supermarket (Grocery) with Butcher or Baker</v>
          </cell>
          <cell r="B94">
            <v>54</v>
          </cell>
          <cell r="C94">
            <v>1000</v>
          </cell>
          <cell r="D94">
            <v>150</v>
          </cell>
          <cell r="E94">
            <v>1</v>
          </cell>
          <cell r="F94">
            <v>800</v>
          </cell>
          <cell r="G94">
            <v>1</v>
          </cell>
          <cell r="H94">
            <v>800</v>
          </cell>
          <cell r="I94" t="str">
            <v>LACSD</v>
          </cell>
          <cell r="J94" t="str">
            <v>SWRCB</v>
          </cell>
        </row>
        <row r="95">
          <cell r="A95" t="str">
            <v>Textile Manufacturing</v>
          </cell>
          <cell r="B95">
            <v>23</v>
          </cell>
          <cell r="C95">
            <v>1000</v>
          </cell>
          <cell r="D95">
            <v>150</v>
          </cell>
          <cell r="E95">
            <v>0.55000000000000004</v>
          </cell>
          <cell r="F95">
            <v>440</v>
          </cell>
          <cell r="G95">
            <v>0.14000000000000001</v>
          </cell>
          <cell r="H95">
            <v>115</v>
          </cell>
          <cell r="I95" t="str">
            <v>Comparable</v>
          </cell>
          <cell r="J95" t="str">
            <v>Los Angeles</v>
          </cell>
        </row>
        <row r="96">
          <cell r="A96" t="str">
            <v>Transport Eqpt Mfg. (incl Aircraft)</v>
          </cell>
          <cell r="B96">
            <v>37</v>
          </cell>
          <cell r="C96">
            <v>1000</v>
          </cell>
          <cell r="D96">
            <v>250</v>
          </cell>
          <cell r="E96">
            <v>0.83</v>
          </cell>
          <cell r="F96">
            <v>400</v>
          </cell>
          <cell r="G96">
            <v>0.52</v>
          </cell>
          <cell r="H96">
            <v>250</v>
          </cell>
          <cell r="I96" t="str">
            <v>Comparable</v>
          </cell>
          <cell r="J96" t="str">
            <v>Metcalf &amp; Eddy</v>
          </cell>
        </row>
        <row r="97">
          <cell r="A97" t="str">
            <v>Veterinarian</v>
          </cell>
          <cell r="B97">
            <v>7</v>
          </cell>
          <cell r="C97">
            <v>1000</v>
          </cell>
          <cell r="D97">
            <v>280</v>
          </cell>
          <cell r="E97">
            <v>0.35</v>
          </cell>
          <cell r="F97">
            <v>150</v>
          </cell>
          <cell r="G97">
            <v>0.35</v>
          </cell>
          <cell r="H97">
            <v>150</v>
          </cell>
          <cell r="I97" t="str">
            <v>Los Angeles</v>
          </cell>
          <cell r="J97" t="str">
            <v>Comparable</v>
          </cell>
        </row>
        <row r="98">
          <cell r="A98" t="str">
            <v>Warehouse Storage, Indoor</v>
          </cell>
          <cell r="B98">
            <v>42</v>
          </cell>
          <cell r="C98">
            <v>1000</v>
          </cell>
          <cell r="D98">
            <v>20</v>
          </cell>
          <cell r="E98">
            <v>0.03</v>
          </cell>
          <cell r="F98">
            <v>150</v>
          </cell>
          <cell r="G98">
            <v>0.03</v>
          </cell>
          <cell r="H98">
            <v>100</v>
          </cell>
          <cell r="I98" t="str">
            <v>Los Angeles</v>
          </cell>
          <cell r="J98" t="str">
            <v>Los Angeles</v>
          </cell>
        </row>
        <row r="99">
          <cell r="A99" t="str">
            <v>Water Supply Service</v>
          </cell>
          <cell r="B99">
            <v>49</v>
          </cell>
          <cell r="C99">
            <v>1000</v>
          </cell>
          <cell r="D99">
            <v>225</v>
          </cell>
          <cell r="E99">
            <v>0.54</v>
          </cell>
          <cell r="F99">
            <v>290</v>
          </cell>
          <cell r="G99">
            <v>1.03</v>
          </cell>
          <cell r="H99">
            <v>550</v>
          </cell>
          <cell r="I99" t="str">
            <v>Comparable</v>
          </cell>
          <cell r="J99" t="str">
            <v>Los Angeles</v>
          </cell>
        </row>
        <row r="100">
          <cell r="A100" t="str">
            <v>Wholesale Trade/Sales</v>
          </cell>
          <cell r="B100">
            <v>50</v>
          </cell>
          <cell r="C100">
            <v>1000</v>
          </cell>
          <cell r="D100">
            <v>100</v>
          </cell>
          <cell r="E100">
            <v>0.13</v>
          </cell>
          <cell r="F100">
            <v>150</v>
          </cell>
          <cell r="G100">
            <v>0.13</v>
          </cell>
          <cell r="H100">
            <v>100</v>
          </cell>
          <cell r="I100" t="str">
            <v>LACSD</v>
          </cell>
          <cell r="J100" t="str">
            <v>Comparable</v>
          </cell>
        </row>
        <row r="101">
          <cell r="A101" t="str">
            <v>Wood Product Manufacturing</v>
          </cell>
          <cell r="B101">
            <v>24</v>
          </cell>
          <cell r="C101">
            <v>1000</v>
          </cell>
          <cell r="D101">
            <v>25</v>
          </cell>
          <cell r="E101">
            <v>0.1</v>
          </cell>
          <cell r="F101">
            <v>550</v>
          </cell>
          <cell r="G101">
            <v>0.1</v>
          </cell>
          <cell r="H101">
            <v>500</v>
          </cell>
          <cell r="I101" t="str">
            <v>LACSD</v>
          </cell>
          <cell r="J101" t="str">
            <v>Comparable</v>
          </cell>
        </row>
      </sheetData>
      <sheetData sheetId="24" refreshError="1"/>
      <sheetData sheetId="2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9"/>
  <sheetViews>
    <sheetView tabSelected="1" zoomScaleNormal="100" workbookViewId="0">
      <selection activeCell="I41" sqref="I41"/>
    </sheetView>
  </sheetViews>
  <sheetFormatPr defaultRowHeight="14.25" x14ac:dyDescent="0.45"/>
  <cols>
    <col min="1" max="1" width="31" customWidth="1"/>
    <col min="2" max="2" width="16.86328125" customWidth="1"/>
  </cols>
  <sheetData>
    <row r="1" spans="1:6" ht="22.5" customHeight="1" x14ac:dyDescent="0.55000000000000004">
      <c r="A1" s="114" t="s">
        <v>206</v>
      </c>
      <c r="B1" s="115"/>
      <c r="C1" s="115"/>
      <c r="D1" s="115"/>
      <c r="E1" s="115"/>
      <c r="F1" s="116"/>
    </row>
    <row r="2" spans="1:6" ht="18" customHeight="1" x14ac:dyDescent="0.45">
      <c r="A2" s="15" t="s">
        <v>1</v>
      </c>
      <c r="B2" s="117"/>
      <c r="C2" s="118"/>
      <c r="D2" s="118"/>
      <c r="E2" s="118"/>
      <c r="F2" s="119"/>
    </row>
    <row r="3" spans="1:6" x14ac:dyDescent="0.45">
      <c r="A3" s="15" t="s">
        <v>8</v>
      </c>
      <c r="B3" s="113"/>
      <c r="C3" s="113"/>
      <c r="D3" s="113"/>
      <c r="E3" s="113"/>
      <c r="F3" s="113"/>
    </row>
    <row r="4" spans="1:6" x14ac:dyDescent="0.45">
      <c r="A4" s="15" t="s">
        <v>2</v>
      </c>
      <c r="B4" s="113"/>
      <c r="C4" s="113"/>
      <c r="D4" s="113"/>
      <c r="E4" s="113"/>
      <c r="F4" s="113"/>
    </row>
    <row r="5" spans="1:6" x14ac:dyDescent="0.45">
      <c r="A5" s="15" t="s">
        <v>3</v>
      </c>
      <c r="B5" s="113"/>
      <c r="C5" s="113"/>
      <c r="D5" s="113"/>
      <c r="E5" s="113"/>
      <c r="F5" s="113"/>
    </row>
    <row r="6" spans="1:6" x14ac:dyDescent="0.45">
      <c r="A6" s="15" t="s">
        <v>0</v>
      </c>
      <c r="B6" s="113"/>
      <c r="C6" s="113"/>
      <c r="D6" s="113"/>
      <c r="E6" s="113"/>
      <c r="F6" s="113"/>
    </row>
    <row r="7" spans="1:6" x14ac:dyDescent="0.45">
      <c r="A7" s="2"/>
      <c r="B7" s="55"/>
      <c r="C7" s="56"/>
      <c r="D7" s="56"/>
      <c r="E7" s="56"/>
      <c r="F7" s="57"/>
    </row>
    <row r="8" spans="1:6" x14ac:dyDescent="0.45">
      <c r="A8" s="15" t="s">
        <v>177</v>
      </c>
      <c r="B8" s="113"/>
      <c r="C8" s="113"/>
      <c r="D8" s="113"/>
      <c r="E8" s="113"/>
      <c r="F8" s="113"/>
    </row>
    <row r="9" spans="1:6" x14ac:dyDescent="0.45">
      <c r="A9" s="16"/>
      <c r="B9" s="54"/>
      <c r="C9" s="54"/>
      <c r="D9" s="54"/>
      <c r="E9" s="54"/>
      <c r="F9" s="54"/>
    </row>
    <row r="10" spans="1:6" x14ac:dyDescent="0.45">
      <c r="A10" s="16"/>
      <c r="B10" s="54"/>
      <c r="C10" s="54"/>
      <c r="D10" s="54"/>
      <c r="E10" s="54"/>
      <c r="F10" s="54"/>
    </row>
    <row r="11" spans="1:6" x14ac:dyDescent="0.45">
      <c r="A11" s="58" t="s">
        <v>174</v>
      </c>
      <c r="B11" s="63">
        <f>CommFacility!B32+'CommFacility (2)'!B32+'CommFacility (3)'!B32+MultiFamily_Residential!B61+'Residential ADU'!B61+Hotel!B32</f>
        <v>0</v>
      </c>
    </row>
    <row r="12" spans="1:6" x14ac:dyDescent="0.45">
      <c r="A12" s="59" t="s">
        <v>173</v>
      </c>
      <c r="B12" s="62">
        <f>'CREDITS (Comm)'!B32+'CREDITS (Comm2)'!B32+'CREDITS (Comm3)'!B32+'CREDIT MF Residential '!B61+'CREDIT Hotel'!B32+'CREDITS SF Residential'!B32</f>
        <v>0</v>
      </c>
    </row>
    <row r="13" spans="1:6" x14ac:dyDescent="0.45">
      <c r="A13" s="2"/>
      <c r="B13" s="2"/>
    </row>
    <row r="14" spans="1:6" x14ac:dyDescent="0.45">
      <c r="A14" s="60" t="s">
        <v>175</v>
      </c>
      <c r="B14" s="61">
        <f>B11-B12</f>
        <v>0</v>
      </c>
    </row>
    <row r="16" spans="1:6" ht="14.65" thickBot="1" x14ac:dyDescent="0.5"/>
    <row r="17" spans="1:6" x14ac:dyDescent="0.45">
      <c r="A17" s="101" t="s">
        <v>207</v>
      </c>
      <c r="B17" s="102"/>
      <c r="C17" s="102"/>
      <c r="D17" s="102"/>
      <c r="E17" s="102"/>
      <c r="F17" s="103"/>
    </row>
    <row r="18" spans="1:6" x14ac:dyDescent="0.45">
      <c r="A18" s="104"/>
      <c r="B18" s="105"/>
      <c r="C18" s="105"/>
      <c r="D18" s="105"/>
      <c r="E18" s="105"/>
      <c r="F18" s="106"/>
    </row>
    <row r="19" spans="1:6" x14ac:dyDescent="0.45">
      <c r="A19" s="104"/>
      <c r="B19" s="105"/>
      <c r="C19" s="105"/>
      <c r="D19" s="105"/>
      <c r="E19" s="105"/>
      <c r="F19" s="106"/>
    </row>
    <row r="20" spans="1:6" x14ac:dyDescent="0.45">
      <c r="A20" s="104"/>
      <c r="B20" s="105"/>
      <c r="C20" s="105"/>
      <c r="D20" s="105"/>
      <c r="E20" s="105"/>
      <c r="F20" s="106"/>
    </row>
    <row r="21" spans="1:6" x14ac:dyDescent="0.45">
      <c r="A21" s="104"/>
      <c r="B21" s="105"/>
      <c r="C21" s="105"/>
      <c r="D21" s="105"/>
      <c r="E21" s="105"/>
      <c r="F21" s="106"/>
    </row>
    <row r="22" spans="1:6" x14ac:dyDescent="0.45">
      <c r="A22" s="104"/>
      <c r="B22" s="105"/>
      <c r="C22" s="105"/>
      <c r="D22" s="105"/>
      <c r="E22" s="105"/>
      <c r="F22" s="106"/>
    </row>
    <row r="23" spans="1:6" x14ac:dyDescent="0.45">
      <c r="A23" s="104"/>
      <c r="B23" s="105"/>
      <c r="C23" s="105"/>
      <c r="D23" s="105"/>
      <c r="E23" s="105"/>
      <c r="F23" s="106"/>
    </row>
    <row r="24" spans="1:6" x14ac:dyDescent="0.45">
      <c r="A24" s="104"/>
      <c r="B24" s="105"/>
      <c r="C24" s="105"/>
      <c r="D24" s="105"/>
      <c r="E24" s="105"/>
      <c r="F24" s="106"/>
    </row>
    <row r="25" spans="1:6" x14ac:dyDescent="0.45">
      <c r="A25" s="104"/>
      <c r="B25" s="105"/>
      <c r="C25" s="105"/>
      <c r="D25" s="105"/>
      <c r="E25" s="105"/>
      <c r="F25" s="106"/>
    </row>
    <row r="26" spans="1:6" x14ac:dyDescent="0.45">
      <c r="A26" s="104"/>
      <c r="B26" s="105"/>
      <c r="C26" s="105"/>
      <c r="D26" s="105"/>
      <c r="E26" s="105"/>
      <c r="F26" s="106"/>
    </row>
    <row r="27" spans="1:6" x14ac:dyDescent="0.45">
      <c r="A27" s="104"/>
      <c r="B27" s="105"/>
      <c r="C27" s="105"/>
      <c r="D27" s="105"/>
      <c r="E27" s="105"/>
      <c r="F27" s="106"/>
    </row>
    <row r="28" spans="1:6" x14ac:dyDescent="0.45">
      <c r="A28" s="104"/>
      <c r="B28" s="105"/>
      <c r="C28" s="105"/>
      <c r="D28" s="105"/>
      <c r="E28" s="105"/>
      <c r="F28" s="106"/>
    </row>
    <row r="29" spans="1:6" x14ac:dyDescent="0.45">
      <c r="A29" s="104"/>
      <c r="B29" s="105"/>
      <c r="C29" s="105"/>
      <c r="D29" s="105"/>
      <c r="E29" s="105"/>
      <c r="F29" s="106"/>
    </row>
    <row r="30" spans="1:6" x14ac:dyDescent="0.45">
      <c r="A30" s="104"/>
      <c r="B30" s="105"/>
      <c r="C30" s="105"/>
      <c r="D30" s="105"/>
      <c r="E30" s="105"/>
      <c r="F30" s="106"/>
    </row>
    <row r="31" spans="1:6" x14ac:dyDescent="0.45">
      <c r="A31" s="104"/>
      <c r="B31" s="105"/>
      <c r="C31" s="105"/>
      <c r="D31" s="105"/>
      <c r="E31" s="105"/>
      <c r="F31" s="106"/>
    </row>
    <row r="32" spans="1:6" x14ac:dyDescent="0.45">
      <c r="A32" s="104"/>
      <c r="B32" s="105"/>
      <c r="C32" s="105"/>
      <c r="D32" s="105"/>
      <c r="E32" s="105"/>
      <c r="F32" s="106"/>
    </row>
    <row r="33" spans="1:6" x14ac:dyDescent="0.45">
      <c r="A33" s="104"/>
      <c r="B33" s="105"/>
      <c r="C33" s="105"/>
      <c r="D33" s="105"/>
      <c r="E33" s="105"/>
      <c r="F33" s="106"/>
    </row>
    <row r="34" spans="1:6" x14ac:dyDescent="0.45">
      <c r="A34" s="107"/>
      <c r="B34" s="108"/>
      <c r="C34" s="108"/>
      <c r="D34" s="108"/>
      <c r="E34" s="108"/>
      <c r="F34" s="109"/>
    </row>
    <row r="35" spans="1:6" x14ac:dyDescent="0.45">
      <c r="A35" s="107"/>
      <c r="B35" s="108"/>
      <c r="C35" s="108"/>
      <c r="D35" s="108"/>
      <c r="E35" s="108"/>
      <c r="F35" s="109"/>
    </row>
    <row r="36" spans="1:6" x14ac:dyDescent="0.45">
      <c r="A36" s="107"/>
      <c r="B36" s="108"/>
      <c r="C36" s="108"/>
      <c r="D36" s="108"/>
      <c r="E36" s="108"/>
      <c r="F36" s="109"/>
    </row>
    <row r="37" spans="1:6" x14ac:dyDescent="0.45">
      <c r="A37" s="107"/>
      <c r="B37" s="108"/>
      <c r="C37" s="108"/>
      <c r="D37" s="108"/>
      <c r="E37" s="108"/>
      <c r="F37" s="109"/>
    </row>
    <row r="38" spans="1:6" x14ac:dyDescent="0.45">
      <c r="A38" s="107"/>
      <c r="B38" s="108"/>
      <c r="C38" s="108"/>
      <c r="D38" s="108"/>
      <c r="E38" s="108"/>
      <c r="F38" s="109"/>
    </row>
    <row r="39" spans="1:6" x14ac:dyDescent="0.45">
      <c r="A39" s="107"/>
      <c r="B39" s="108"/>
      <c r="C39" s="108"/>
      <c r="D39" s="108"/>
      <c r="E39" s="108"/>
      <c r="F39" s="109"/>
    </row>
    <row r="40" spans="1:6" x14ac:dyDescent="0.45">
      <c r="A40" s="107"/>
      <c r="B40" s="108"/>
      <c r="C40" s="108"/>
      <c r="D40" s="108"/>
      <c r="E40" s="108"/>
      <c r="F40" s="109"/>
    </row>
    <row r="41" spans="1:6" x14ac:dyDescent="0.45">
      <c r="A41" s="107"/>
      <c r="B41" s="108"/>
      <c r="C41" s="108"/>
      <c r="D41" s="108"/>
      <c r="E41" s="108"/>
      <c r="F41" s="109"/>
    </row>
    <row r="42" spans="1:6" x14ac:dyDescent="0.45">
      <c r="A42" s="107"/>
      <c r="B42" s="108"/>
      <c r="C42" s="108"/>
      <c r="D42" s="108"/>
      <c r="E42" s="108"/>
      <c r="F42" s="109"/>
    </row>
    <row r="43" spans="1:6" x14ac:dyDescent="0.45">
      <c r="A43" s="107"/>
      <c r="B43" s="108"/>
      <c r="C43" s="108"/>
      <c r="D43" s="108"/>
      <c r="E43" s="108"/>
      <c r="F43" s="109"/>
    </row>
    <row r="44" spans="1:6" x14ac:dyDescent="0.45">
      <c r="A44" s="107"/>
      <c r="B44" s="108"/>
      <c r="C44" s="108"/>
      <c r="D44" s="108"/>
      <c r="E44" s="108"/>
      <c r="F44" s="109"/>
    </row>
    <row r="45" spans="1:6" x14ac:dyDescent="0.45">
      <c r="A45" s="107"/>
      <c r="B45" s="108"/>
      <c r="C45" s="108"/>
      <c r="D45" s="108"/>
      <c r="E45" s="108"/>
      <c r="F45" s="109"/>
    </row>
    <row r="46" spans="1:6" x14ac:dyDescent="0.45">
      <c r="A46" s="107"/>
      <c r="B46" s="108"/>
      <c r="C46" s="108"/>
      <c r="D46" s="108"/>
      <c r="E46" s="108"/>
      <c r="F46" s="109"/>
    </row>
    <row r="47" spans="1:6" x14ac:dyDescent="0.45">
      <c r="A47" s="107"/>
      <c r="B47" s="108"/>
      <c r="C47" s="108"/>
      <c r="D47" s="108"/>
      <c r="E47" s="108"/>
      <c r="F47" s="109"/>
    </row>
    <row r="48" spans="1:6" x14ac:dyDescent="0.45">
      <c r="A48" s="107"/>
      <c r="B48" s="108"/>
      <c r="C48" s="108"/>
      <c r="D48" s="108"/>
      <c r="E48" s="108"/>
      <c r="F48" s="109"/>
    </row>
    <row r="49" spans="1:6" ht="14.65" thickBot="1" x14ac:dyDescent="0.5">
      <c r="A49" s="110"/>
      <c r="B49" s="111"/>
      <c r="C49" s="111"/>
      <c r="D49" s="111"/>
      <c r="E49" s="111"/>
      <c r="F49" s="112"/>
    </row>
  </sheetData>
  <mergeCells count="8">
    <mergeCell ref="A17:F49"/>
    <mergeCell ref="B6:F6"/>
    <mergeCell ref="B8:F8"/>
    <mergeCell ref="A1:F1"/>
    <mergeCell ref="B2:F2"/>
    <mergeCell ref="B3:F3"/>
    <mergeCell ref="B4:F4"/>
    <mergeCell ref="B5:F5"/>
  </mergeCells>
  <pageMargins left="0.7" right="0.7" top="0.75" bottom="0.75" header="0.3" footer="0.3"/>
  <pageSetup scale="94" orientation="portrait" horizontalDpi="4294967295" vertic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92D050"/>
  </sheetPr>
  <dimension ref="A1:F34"/>
  <sheetViews>
    <sheetView zoomScaleNormal="100" workbookViewId="0">
      <selection activeCell="D33" sqref="D33"/>
    </sheetView>
  </sheetViews>
  <sheetFormatPr defaultRowHeight="14.25" x14ac:dyDescent="0.45"/>
  <cols>
    <col min="1" max="1" width="29.53125" customWidth="1"/>
    <col min="2" max="2" width="18.86328125" customWidth="1"/>
    <col min="3" max="3" width="16.796875" customWidth="1"/>
    <col min="4" max="5" width="11.796875" customWidth="1"/>
    <col min="6" max="6" width="10" customWidth="1"/>
  </cols>
  <sheetData>
    <row r="1" spans="1:6" ht="18" x14ac:dyDescent="0.55000000000000004">
      <c r="A1" s="124" t="s">
        <v>193</v>
      </c>
      <c r="B1" s="124"/>
      <c r="C1" s="124"/>
      <c r="D1" s="124"/>
      <c r="E1" s="124"/>
      <c r="F1" s="124"/>
    </row>
    <row r="3" spans="1:6" x14ac:dyDescent="0.45">
      <c r="A3" s="15" t="s">
        <v>1</v>
      </c>
      <c r="B3" s="125">
        <f>'TOTAL ESTIMATE'!B2:F2</f>
        <v>0</v>
      </c>
      <c r="C3" s="133"/>
      <c r="D3" s="133"/>
      <c r="E3" s="133"/>
      <c r="F3" s="134"/>
    </row>
    <row r="4" spans="1:6" x14ac:dyDescent="0.45">
      <c r="A4" s="15" t="s">
        <v>8</v>
      </c>
      <c r="B4" s="123">
        <f>'TOTAL ESTIMATE'!B3:F3</f>
        <v>0</v>
      </c>
      <c r="C4" s="123"/>
      <c r="D4" s="123"/>
      <c r="E4" s="123"/>
      <c r="F4" s="123"/>
    </row>
    <row r="5" spans="1:6" x14ac:dyDescent="0.45">
      <c r="A5" s="15" t="s">
        <v>2</v>
      </c>
      <c r="B5" s="135">
        <f>'TOTAL ESTIMATE'!B4:F4</f>
        <v>0</v>
      </c>
      <c r="C5" s="135"/>
      <c r="D5" s="135"/>
      <c r="E5" s="135"/>
      <c r="F5" s="135"/>
    </row>
    <row r="6" spans="1:6" x14ac:dyDescent="0.45">
      <c r="A6" s="15" t="s">
        <v>3</v>
      </c>
      <c r="B6" s="135">
        <f>'TOTAL ESTIMATE'!B5:F5</f>
        <v>0</v>
      </c>
      <c r="C6" s="135"/>
      <c r="D6" s="135"/>
      <c r="E6" s="135"/>
      <c r="F6" s="135"/>
    </row>
    <row r="7" spans="1:6" x14ac:dyDescent="0.45">
      <c r="A7" s="15" t="s">
        <v>0</v>
      </c>
      <c r="B7" s="135">
        <f>'TOTAL ESTIMATE'!B6:F6</f>
        <v>0</v>
      </c>
      <c r="C7" s="135"/>
      <c r="D7" s="135"/>
      <c r="E7" s="135"/>
      <c r="F7" s="135"/>
    </row>
    <row r="8" spans="1:6" x14ac:dyDescent="0.45">
      <c r="B8" s="50"/>
      <c r="C8" s="50"/>
      <c r="D8" s="50"/>
      <c r="E8" s="50"/>
      <c r="F8" s="50"/>
    </row>
    <row r="9" spans="1:6" x14ac:dyDescent="0.45">
      <c r="A9" s="15" t="s">
        <v>4</v>
      </c>
      <c r="B9" s="113" t="s">
        <v>204</v>
      </c>
      <c r="C9" s="113"/>
      <c r="D9" s="113"/>
      <c r="E9" s="113"/>
      <c r="F9" s="113"/>
    </row>
    <row r="10" spans="1:6" x14ac:dyDescent="0.45">
      <c r="A10" s="16"/>
      <c r="B10" s="17"/>
      <c r="C10" s="17"/>
      <c r="D10" s="17"/>
      <c r="E10" s="17"/>
      <c r="F10" s="17"/>
    </row>
    <row r="11" spans="1:6" ht="15.75" x14ac:dyDescent="0.5">
      <c r="A11" s="18" t="s">
        <v>5</v>
      </c>
    </row>
    <row r="12" spans="1:6" x14ac:dyDescent="0.45">
      <c r="A12" s="19"/>
      <c r="B12" s="19"/>
    </row>
    <row r="13" spans="1:6" ht="15.75" x14ac:dyDescent="0.5">
      <c r="A13" s="20" t="s">
        <v>149</v>
      </c>
      <c r="B13" s="21">
        <v>3.47E-3</v>
      </c>
    </row>
    <row r="14" spans="1:6" ht="15.75" x14ac:dyDescent="0.5">
      <c r="A14" s="20" t="s">
        <v>150</v>
      </c>
      <c r="B14" s="21">
        <v>0.36199999999999999</v>
      </c>
    </row>
    <row r="15" spans="1:6" ht="15.75" x14ac:dyDescent="0.5">
      <c r="A15" s="20" t="s">
        <v>151</v>
      </c>
      <c r="B15" s="21">
        <v>0.58899999999999997</v>
      </c>
    </row>
    <row r="16" spans="1:6" ht="15.75" x14ac:dyDescent="0.5">
      <c r="A16" s="20" t="s">
        <v>152</v>
      </c>
      <c r="B16" s="21">
        <v>8.34</v>
      </c>
    </row>
    <row r="17" spans="1:6" x14ac:dyDescent="0.45">
      <c r="A17" s="19"/>
      <c r="B17" s="19"/>
    </row>
    <row r="18" spans="1:6" ht="15.75" x14ac:dyDescent="0.5">
      <c r="A18" s="18"/>
    </row>
    <row r="19" spans="1:6" ht="15.75" x14ac:dyDescent="0.5">
      <c r="A19" s="18"/>
      <c r="C19" s="22" t="s">
        <v>153</v>
      </c>
      <c r="D19" s="22" t="s">
        <v>7</v>
      </c>
      <c r="E19" s="22" t="s">
        <v>154</v>
      </c>
      <c r="F19" s="22" t="s">
        <v>155</v>
      </c>
    </row>
    <row r="20" spans="1:6" ht="15.75" x14ac:dyDescent="0.5">
      <c r="A20" s="18"/>
      <c r="C20" s="23" t="s">
        <v>156</v>
      </c>
      <c r="D20" s="23" t="s">
        <v>157</v>
      </c>
      <c r="E20" s="23" t="s">
        <v>158</v>
      </c>
      <c r="F20" s="23" t="s">
        <v>159</v>
      </c>
    </row>
    <row r="21" spans="1:6" ht="15.75" x14ac:dyDescent="0.5">
      <c r="A21" s="130" t="s">
        <v>121</v>
      </c>
      <c r="B21" s="131"/>
      <c r="C21" s="131"/>
      <c r="D21" s="131"/>
      <c r="E21" s="131"/>
      <c r="F21" s="132"/>
    </row>
    <row r="22" spans="1:6" x14ac:dyDescent="0.45">
      <c r="A22" s="24" t="s">
        <v>160</v>
      </c>
      <c r="B22" s="53">
        <v>0</v>
      </c>
      <c r="C22" s="25">
        <f>VLOOKUP($A$21,[1]UserList!$A$4:$J$101,3,FALSE)</f>
        <v>1000</v>
      </c>
      <c r="D22" s="25">
        <f>VLOOKUP($A$21,[1]UserList!$A$4:$J$101,4,FALSE)</f>
        <v>1000</v>
      </c>
      <c r="E22" s="25">
        <f>VLOOKUP($A$21,[1]UserList!$A$4:$J$101,6,FALSE)</f>
        <v>1000</v>
      </c>
      <c r="F22" s="51">
        <f>VLOOKUP($A$21,[1]UserList!$A$4:$J$101,8,FALSE)</f>
        <v>600</v>
      </c>
    </row>
    <row r="23" spans="1:6" x14ac:dyDescent="0.45">
      <c r="A23" s="26" t="s">
        <v>161</v>
      </c>
      <c r="B23" s="27">
        <f>B22/C22*D22</f>
        <v>0</v>
      </c>
      <c r="C23" s="7"/>
      <c r="D23" s="7"/>
      <c r="E23" s="6"/>
      <c r="F23" s="8"/>
    </row>
    <row r="24" spans="1:6" x14ac:dyDescent="0.45">
      <c r="A24" s="26" t="s">
        <v>162</v>
      </c>
      <c r="B24" s="28">
        <f>B23/1000000</f>
        <v>0</v>
      </c>
      <c r="C24" s="6"/>
      <c r="D24" s="6"/>
      <c r="E24" s="6"/>
      <c r="F24" s="8"/>
    </row>
    <row r="25" spans="1:6" x14ac:dyDescent="0.45">
      <c r="A25" s="26" t="s">
        <v>163</v>
      </c>
      <c r="B25" s="29">
        <f>B23*$B$13</f>
        <v>0</v>
      </c>
      <c r="C25" s="6"/>
      <c r="D25" s="6"/>
      <c r="E25" s="6"/>
      <c r="F25" s="8"/>
    </row>
    <row r="26" spans="1:6" x14ac:dyDescent="0.45">
      <c r="A26" s="26" t="s">
        <v>164</v>
      </c>
      <c r="B26" s="30">
        <f>E22*$B$16*B24*$B$14</f>
        <v>0</v>
      </c>
      <c r="C26" s="6"/>
      <c r="D26" s="6"/>
      <c r="E26" s="6"/>
      <c r="F26" s="8"/>
    </row>
    <row r="27" spans="1:6" x14ac:dyDescent="0.45">
      <c r="A27" s="26" t="s">
        <v>165</v>
      </c>
      <c r="B27" s="30">
        <f>F22*$B$16*B24*$B$15</f>
        <v>0</v>
      </c>
      <c r="C27" s="6"/>
      <c r="D27" s="6"/>
      <c r="E27" s="6"/>
      <c r="F27" s="8"/>
    </row>
    <row r="28" spans="1:6" x14ac:dyDescent="0.45">
      <c r="A28" s="26" t="s">
        <v>6</v>
      </c>
      <c r="B28" s="47">
        <f>B25+B26+B27</f>
        <v>0</v>
      </c>
      <c r="C28" s="6"/>
      <c r="D28" s="6"/>
      <c r="E28" s="6"/>
      <c r="F28" s="8"/>
    </row>
    <row r="29" spans="1:6" x14ac:dyDescent="0.45">
      <c r="A29" s="9"/>
      <c r="B29" s="5"/>
      <c r="C29" s="5"/>
      <c r="D29" s="5"/>
      <c r="E29" s="5"/>
      <c r="F29" s="10"/>
    </row>
    <row r="30" spans="1:6" ht="15.75" x14ac:dyDescent="0.5">
      <c r="A30" s="18" t="s">
        <v>198</v>
      </c>
      <c r="B30" s="149">
        <f>B31</f>
        <v>5497</v>
      </c>
      <c r="C30" s="18"/>
      <c r="D30" s="18"/>
    </row>
    <row r="31" spans="1:6" ht="15.75" x14ac:dyDescent="0.5">
      <c r="A31" s="20" t="s">
        <v>166</v>
      </c>
      <c r="B31" s="31">
        <v>5497</v>
      </c>
      <c r="C31" s="18"/>
      <c r="D31" s="18"/>
    </row>
    <row r="32" spans="1:6" ht="15.75" x14ac:dyDescent="0.5">
      <c r="A32" s="150" t="s">
        <v>197</v>
      </c>
      <c r="B32" s="151">
        <f>B28*B31</f>
        <v>0</v>
      </c>
      <c r="C32" s="18"/>
      <c r="D32" s="18"/>
    </row>
    <row r="33" spans="1:2" x14ac:dyDescent="0.45">
      <c r="A33" s="32"/>
      <c r="B33" s="46"/>
    </row>
    <row r="34" spans="1:2" ht="15.75" x14ac:dyDescent="0.5">
      <c r="A34" s="1"/>
      <c r="B34" s="45"/>
    </row>
  </sheetData>
  <mergeCells count="8">
    <mergeCell ref="B9:F9"/>
    <mergeCell ref="A21:F21"/>
    <mergeCell ref="A1:F1"/>
    <mergeCell ref="B3:F3"/>
    <mergeCell ref="B4:F4"/>
    <mergeCell ref="B5:F5"/>
    <mergeCell ref="B6:F6"/>
    <mergeCell ref="B7:F7"/>
  </mergeCells>
  <pageMargins left="0.7" right="0.7" top="0.75" bottom="0.75" header="0.3" footer="0.3"/>
  <pageSetup scale="91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900-000000000000}">
          <x14:formula1>
            <xm:f>UserList!$A$4:$A$101</xm:f>
          </x14:formula1>
          <xm:sqref>A21:F21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92D050"/>
  </sheetPr>
  <dimension ref="A1:F64"/>
  <sheetViews>
    <sheetView zoomScaleNormal="100" workbookViewId="0">
      <selection activeCell="C61" sqref="C61"/>
    </sheetView>
  </sheetViews>
  <sheetFormatPr defaultRowHeight="14.25" x14ac:dyDescent="0.45"/>
  <cols>
    <col min="1" max="1" width="28.73046875" customWidth="1"/>
    <col min="2" max="2" width="15.73046875" customWidth="1"/>
    <col min="3" max="3" width="16.73046875" customWidth="1"/>
    <col min="4" max="6" width="11.73046875" customWidth="1"/>
  </cols>
  <sheetData>
    <row r="1" spans="1:6" ht="17.25" x14ac:dyDescent="0.45">
      <c r="A1" s="144" t="s">
        <v>194</v>
      </c>
      <c r="B1" s="144"/>
      <c r="C1" s="144"/>
      <c r="D1" s="144"/>
      <c r="E1" s="144"/>
      <c r="F1" s="144"/>
    </row>
    <row r="2" spans="1:6" x14ac:dyDescent="0.45">
      <c r="A2" s="64"/>
      <c r="B2" s="64"/>
      <c r="C2" s="64"/>
      <c r="D2" s="64"/>
      <c r="E2" s="64"/>
      <c r="F2" s="64"/>
    </row>
    <row r="3" spans="1:6" x14ac:dyDescent="0.45">
      <c r="A3" s="65" t="s">
        <v>1</v>
      </c>
      <c r="B3" s="145">
        <f>'TOTAL ESTIMATE'!B2:F2</f>
        <v>0</v>
      </c>
      <c r="C3" s="146"/>
      <c r="D3" s="146"/>
      <c r="E3" s="146"/>
      <c r="F3" s="147"/>
    </row>
    <row r="4" spans="1:6" x14ac:dyDescent="0.45">
      <c r="A4" s="65" t="s">
        <v>8</v>
      </c>
      <c r="B4" s="148">
        <f>'TOTAL ESTIMATE'!B3:F3</f>
        <v>0</v>
      </c>
      <c r="C4" s="148"/>
      <c r="D4" s="148"/>
      <c r="E4" s="148"/>
      <c r="F4" s="148"/>
    </row>
    <row r="5" spans="1:6" x14ac:dyDescent="0.45">
      <c r="A5" s="65" t="s">
        <v>2</v>
      </c>
      <c r="B5" s="143">
        <f>'TOTAL ESTIMATE'!B4:F4</f>
        <v>0</v>
      </c>
      <c r="C5" s="143"/>
      <c r="D5" s="143"/>
      <c r="E5" s="143"/>
      <c r="F5" s="143"/>
    </row>
    <row r="6" spans="1:6" x14ac:dyDescent="0.45">
      <c r="A6" s="65" t="s">
        <v>3</v>
      </c>
      <c r="B6" s="143">
        <f>'TOTAL ESTIMATE'!B5:F5</f>
        <v>0</v>
      </c>
      <c r="C6" s="143"/>
      <c r="D6" s="143"/>
      <c r="E6" s="143"/>
      <c r="F6" s="143"/>
    </row>
    <row r="7" spans="1:6" x14ac:dyDescent="0.45">
      <c r="A7" s="65" t="s">
        <v>0</v>
      </c>
      <c r="B7" s="143">
        <f>'TOTAL ESTIMATE'!B6:F6</f>
        <v>0</v>
      </c>
      <c r="C7" s="143"/>
      <c r="D7" s="143"/>
      <c r="E7" s="143"/>
      <c r="F7" s="143"/>
    </row>
    <row r="8" spans="1:6" x14ac:dyDescent="0.45">
      <c r="A8" s="64"/>
      <c r="B8" s="66"/>
      <c r="C8" s="66"/>
      <c r="D8" s="66"/>
      <c r="E8" s="66"/>
      <c r="F8" s="67"/>
    </row>
    <row r="9" spans="1:6" x14ac:dyDescent="0.45">
      <c r="A9" s="65" t="s">
        <v>4</v>
      </c>
      <c r="B9" s="139" t="s">
        <v>180</v>
      </c>
      <c r="C9" s="139"/>
      <c r="D9" s="139"/>
      <c r="E9" s="139"/>
      <c r="F9" s="139"/>
    </row>
    <row r="10" spans="1:6" x14ac:dyDescent="0.45">
      <c r="A10" s="64"/>
      <c r="B10" s="64"/>
      <c r="C10" s="64"/>
      <c r="D10" s="64"/>
      <c r="E10" s="64"/>
      <c r="F10" s="64"/>
    </row>
    <row r="11" spans="1:6" ht="15.4" x14ac:dyDescent="0.45">
      <c r="A11" s="68" t="s">
        <v>5</v>
      </c>
      <c r="B11" s="64"/>
      <c r="C11" s="64"/>
      <c r="D11" s="64"/>
      <c r="E11" s="64"/>
      <c r="F11" s="64"/>
    </row>
    <row r="12" spans="1:6" x14ac:dyDescent="0.45">
      <c r="A12" s="64"/>
      <c r="B12" s="64"/>
      <c r="C12" s="64"/>
      <c r="D12" s="64"/>
      <c r="E12" s="64"/>
      <c r="F12" s="64"/>
    </row>
    <row r="13" spans="1:6" ht="15.4" x14ac:dyDescent="0.45">
      <c r="A13" s="69" t="s">
        <v>149</v>
      </c>
      <c r="B13" s="70">
        <v>3.47E-3</v>
      </c>
      <c r="C13" s="64"/>
      <c r="D13" s="64"/>
      <c r="E13" s="64"/>
      <c r="F13" s="64"/>
    </row>
    <row r="14" spans="1:6" ht="15.4" x14ac:dyDescent="0.45">
      <c r="A14" s="69" t="s">
        <v>150</v>
      </c>
      <c r="B14" s="70">
        <v>0.36199999999999999</v>
      </c>
      <c r="C14" s="64"/>
      <c r="D14" s="64"/>
      <c r="E14" s="64"/>
      <c r="F14" s="64"/>
    </row>
    <row r="15" spans="1:6" ht="15.4" x14ac:dyDescent="0.45">
      <c r="A15" s="69" t="s">
        <v>151</v>
      </c>
      <c r="B15" s="70">
        <v>0.58899999999999997</v>
      </c>
      <c r="C15" s="64"/>
      <c r="D15" s="64"/>
      <c r="E15" s="64"/>
      <c r="F15" s="64"/>
    </row>
    <row r="16" spans="1:6" ht="15.4" x14ac:dyDescent="0.45">
      <c r="A16" s="69" t="s">
        <v>152</v>
      </c>
      <c r="B16" s="70">
        <v>8.34</v>
      </c>
      <c r="C16" s="64"/>
      <c r="D16" s="64"/>
      <c r="E16" s="64"/>
      <c r="F16" s="64"/>
    </row>
    <row r="17" spans="1:6" x14ac:dyDescent="0.45">
      <c r="A17" s="71"/>
      <c r="B17" s="64"/>
      <c r="C17" s="64"/>
      <c r="D17" s="64"/>
      <c r="E17" s="64"/>
      <c r="F17" s="64"/>
    </row>
    <row r="18" spans="1:6" x14ac:dyDescent="0.45">
      <c r="A18" s="71"/>
      <c r="B18" s="71"/>
      <c r="C18" s="64"/>
      <c r="D18" s="64"/>
      <c r="E18" s="64"/>
      <c r="F18" s="64"/>
    </row>
    <row r="19" spans="1:6" x14ac:dyDescent="0.45">
      <c r="A19" s="64"/>
      <c r="B19" s="64"/>
      <c r="C19" s="72" t="s">
        <v>153</v>
      </c>
      <c r="D19" s="72" t="s">
        <v>7</v>
      </c>
      <c r="E19" s="72" t="s">
        <v>154</v>
      </c>
      <c r="F19" s="72" t="s">
        <v>155</v>
      </c>
    </row>
    <row r="20" spans="1:6" x14ac:dyDescent="0.45">
      <c r="A20" s="64"/>
      <c r="B20" s="64"/>
      <c r="C20" s="73" t="s">
        <v>156</v>
      </c>
      <c r="D20" s="73" t="s">
        <v>157</v>
      </c>
      <c r="E20" s="73" t="s">
        <v>158</v>
      </c>
      <c r="F20" s="73" t="s">
        <v>159</v>
      </c>
    </row>
    <row r="21" spans="1:6" ht="15.4" x14ac:dyDescent="0.45">
      <c r="A21" s="140" t="s">
        <v>105</v>
      </c>
      <c r="B21" s="141"/>
      <c r="C21" s="141"/>
      <c r="D21" s="141"/>
      <c r="E21" s="141"/>
      <c r="F21" s="142"/>
    </row>
    <row r="22" spans="1:6" x14ac:dyDescent="0.45">
      <c r="A22" s="74" t="s">
        <v>167</v>
      </c>
      <c r="B22" s="75"/>
      <c r="C22" s="76"/>
      <c r="D22" s="76"/>
      <c r="E22" s="75"/>
      <c r="F22" s="77"/>
    </row>
    <row r="23" spans="1:6" x14ac:dyDescent="0.45">
      <c r="A23" s="78" t="s">
        <v>168</v>
      </c>
      <c r="B23" s="100">
        <v>0</v>
      </c>
      <c r="C23" s="80" t="str">
        <f>VLOOKUP($A$21,[2]UserList!$A$4:$J$101,3,FALSE)</f>
        <v>Dwelling Unit</v>
      </c>
      <c r="D23" s="80">
        <f>VLOOKUP($A$21,[2]UserList!$A$4:$J$101,4,FALSE)</f>
        <v>115</v>
      </c>
      <c r="E23" s="80">
        <f>VLOOKUP($A$21,[2]UserList!$A$4:$J$101,6,FALSE)</f>
        <v>150</v>
      </c>
      <c r="F23" s="81">
        <f>VLOOKUP($A$21,[2]UserList!$A$4:$J$101,8,FALSE)</f>
        <v>100</v>
      </c>
    </row>
    <row r="24" spans="1:6" x14ac:dyDescent="0.45">
      <c r="A24" s="82" t="s">
        <v>178</v>
      </c>
      <c r="B24" s="83">
        <f>B23*D23</f>
        <v>0</v>
      </c>
      <c r="C24" s="76"/>
      <c r="D24" s="76"/>
      <c r="E24" s="75"/>
      <c r="F24" s="77"/>
    </row>
    <row r="25" spans="1:6" x14ac:dyDescent="0.45">
      <c r="A25" s="82" t="s">
        <v>162</v>
      </c>
      <c r="B25" s="84">
        <f>B24/1000000</f>
        <v>0</v>
      </c>
      <c r="C25" s="76"/>
      <c r="D25" s="76"/>
      <c r="E25" s="75"/>
      <c r="F25" s="77"/>
    </row>
    <row r="26" spans="1:6" x14ac:dyDescent="0.45">
      <c r="A26" s="82" t="s">
        <v>163</v>
      </c>
      <c r="B26" s="85">
        <f>$B$13*B24</f>
        <v>0</v>
      </c>
      <c r="C26" s="76"/>
      <c r="D26" s="76"/>
      <c r="E26" s="75"/>
      <c r="F26" s="77"/>
    </row>
    <row r="27" spans="1:6" x14ac:dyDescent="0.45">
      <c r="A27" s="82" t="s">
        <v>164</v>
      </c>
      <c r="B27" s="86">
        <f>B25*E23*$B$16*$B$14</f>
        <v>0</v>
      </c>
      <c r="C27" s="76"/>
      <c r="D27" s="76"/>
      <c r="E27" s="75"/>
      <c r="F27" s="77"/>
    </row>
    <row r="28" spans="1:6" x14ac:dyDescent="0.45">
      <c r="A28" s="82" t="s">
        <v>165</v>
      </c>
      <c r="B28" s="86">
        <f>B25*F23*$B$16*$B$15</f>
        <v>0</v>
      </c>
      <c r="C28" s="76"/>
      <c r="D28" s="76"/>
      <c r="E28" s="75"/>
      <c r="F28" s="77"/>
    </row>
    <row r="29" spans="1:6" x14ac:dyDescent="0.45">
      <c r="A29" s="87" t="s">
        <v>6</v>
      </c>
      <c r="B29" s="88">
        <f>B26+B27+B28</f>
        <v>0</v>
      </c>
      <c r="C29" s="89"/>
      <c r="D29" s="89"/>
      <c r="E29" s="90"/>
      <c r="F29" s="91"/>
    </row>
    <row r="30" spans="1:6" ht="15.4" x14ac:dyDescent="0.45">
      <c r="A30" s="140" t="s">
        <v>106</v>
      </c>
      <c r="B30" s="141"/>
      <c r="C30" s="141"/>
      <c r="D30" s="141"/>
      <c r="E30" s="141"/>
      <c r="F30" s="142"/>
    </row>
    <row r="31" spans="1:6" x14ac:dyDescent="0.45">
      <c r="A31" s="74" t="s">
        <v>169</v>
      </c>
      <c r="B31" s="75"/>
      <c r="C31" s="76"/>
      <c r="D31" s="76"/>
      <c r="E31" s="75"/>
      <c r="F31" s="77"/>
    </row>
    <row r="32" spans="1:6" x14ac:dyDescent="0.45">
      <c r="A32" s="78" t="s">
        <v>168</v>
      </c>
      <c r="B32" s="100">
        <v>0</v>
      </c>
      <c r="C32" s="80" t="str">
        <f>VLOOKUP($A$30,[2]UserList!$A$4:$J$101,3,FALSE)</f>
        <v>Dwelling Unit</v>
      </c>
      <c r="D32" s="80">
        <f>VLOOKUP($A$30,[2]UserList!$A$4:$J$101,4,FALSE)</f>
        <v>231</v>
      </c>
      <c r="E32" s="80">
        <f>VLOOKUP($A$30,[2]UserList!$A$4:$J$101,6,FALSE)</f>
        <v>150</v>
      </c>
      <c r="F32" s="81">
        <f>VLOOKUP($A$30,[2]UserList!$A$4:$J$101,8,FALSE)</f>
        <v>100</v>
      </c>
    </row>
    <row r="33" spans="1:6" x14ac:dyDescent="0.45">
      <c r="A33" s="82" t="s">
        <v>178</v>
      </c>
      <c r="B33" s="83">
        <f>B32*D32</f>
        <v>0</v>
      </c>
      <c r="C33" s="76"/>
      <c r="D33" s="76"/>
      <c r="E33" s="75"/>
      <c r="F33" s="77"/>
    </row>
    <row r="34" spans="1:6" x14ac:dyDescent="0.45">
      <c r="A34" s="82" t="s">
        <v>162</v>
      </c>
      <c r="B34" s="84">
        <f>B33/1000000</f>
        <v>0</v>
      </c>
      <c r="C34" s="76"/>
      <c r="D34" s="76"/>
      <c r="E34" s="75"/>
      <c r="F34" s="77"/>
    </row>
    <row r="35" spans="1:6" x14ac:dyDescent="0.45">
      <c r="A35" s="82" t="s">
        <v>163</v>
      </c>
      <c r="B35" s="85">
        <f>$B$13*B33</f>
        <v>0</v>
      </c>
      <c r="C35" s="76"/>
      <c r="D35" s="76"/>
      <c r="E35" s="75"/>
      <c r="F35" s="77"/>
    </row>
    <row r="36" spans="1:6" x14ac:dyDescent="0.45">
      <c r="A36" s="82" t="s">
        <v>164</v>
      </c>
      <c r="B36" s="86">
        <f>B34*E32*$B$16*$B$14</f>
        <v>0</v>
      </c>
      <c r="C36" s="76"/>
      <c r="D36" s="76"/>
      <c r="E36" s="75"/>
      <c r="F36" s="77"/>
    </row>
    <row r="37" spans="1:6" x14ac:dyDescent="0.45">
      <c r="A37" s="82" t="s">
        <v>165</v>
      </c>
      <c r="B37" s="86">
        <f>B34*F32*$B$16*$B$15</f>
        <v>0</v>
      </c>
      <c r="C37" s="76"/>
      <c r="D37" s="76"/>
      <c r="E37" s="75"/>
      <c r="F37" s="77"/>
    </row>
    <row r="38" spans="1:6" x14ac:dyDescent="0.45">
      <c r="A38" s="87" t="s">
        <v>6</v>
      </c>
      <c r="B38" s="88">
        <f>B35+B36+B37</f>
        <v>0</v>
      </c>
      <c r="C38" s="89"/>
      <c r="D38" s="89"/>
      <c r="E38" s="90"/>
      <c r="F38" s="91"/>
    </row>
    <row r="39" spans="1:6" ht="15.4" x14ac:dyDescent="0.45">
      <c r="A39" s="140" t="s">
        <v>107</v>
      </c>
      <c r="B39" s="141"/>
      <c r="C39" s="141"/>
      <c r="D39" s="141"/>
      <c r="E39" s="141"/>
      <c r="F39" s="142"/>
    </row>
    <row r="40" spans="1:6" x14ac:dyDescent="0.45">
      <c r="A40" s="74" t="s">
        <v>170</v>
      </c>
      <c r="B40" s="75"/>
      <c r="C40" s="76"/>
      <c r="D40" s="76"/>
      <c r="E40" s="75"/>
      <c r="F40" s="77"/>
    </row>
    <row r="41" spans="1:6" x14ac:dyDescent="0.45">
      <c r="A41" s="78" t="s">
        <v>168</v>
      </c>
      <c r="B41" s="100">
        <v>0</v>
      </c>
      <c r="C41" s="80" t="str">
        <f>VLOOKUP($A$39,[2]UserList!$A$4:$J$101,3,FALSE)</f>
        <v>Dwelling Unit</v>
      </c>
      <c r="D41" s="80">
        <f>VLOOKUP($A$39,[2]UserList!$A$4:$J$101,4,FALSE)</f>
        <v>346</v>
      </c>
      <c r="E41" s="80">
        <f>VLOOKUP($A$39,[2]UserList!$A$4:$J$101,6,FALSE)</f>
        <v>150</v>
      </c>
      <c r="F41" s="81">
        <f>VLOOKUP($A$39,[2]UserList!$A$4:$J$101,8,FALSE)</f>
        <v>100</v>
      </c>
    </row>
    <row r="42" spans="1:6" x14ac:dyDescent="0.45">
      <c r="A42" s="82" t="s">
        <v>178</v>
      </c>
      <c r="B42" s="83">
        <f>B41*D41</f>
        <v>0</v>
      </c>
      <c r="C42" s="76"/>
      <c r="D42" s="76"/>
      <c r="E42" s="75"/>
      <c r="F42" s="77"/>
    </row>
    <row r="43" spans="1:6" x14ac:dyDescent="0.45">
      <c r="A43" s="82" t="s">
        <v>162</v>
      </c>
      <c r="B43" s="84">
        <f>B42/1000000</f>
        <v>0</v>
      </c>
      <c r="C43" s="75"/>
      <c r="D43" s="75"/>
      <c r="E43" s="75"/>
      <c r="F43" s="77"/>
    </row>
    <row r="44" spans="1:6" x14ac:dyDescent="0.45">
      <c r="A44" s="82" t="s">
        <v>163</v>
      </c>
      <c r="B44" s="85">
        <f>$B$13*B42</f>
        <v>0</v>
      </c>
      <c r="C44" s="75"/>
      <c r="D44" s="75"/>
      <c r="E44" s="75"/>
      <c r="F44" s="77"/>
    </row>
    <row r="45" spans="1:6" x14ac:dyDescent="0.45">
      <c r="A45" s="82" t="s">
        <v>164</v>
      </c>
      <c r="B45" s="86">
        <f>B43*E41*$B$16*$B$14</f>
        <v>0</v>
      </c>
      <c r="C45" s="75"/>
      <c r="D45" s="75"/>
      <c r="E45" s="75"/>
      <c r="F45" s="77"/>
    </row>
    <row r="46" spans="1:6" x14ac:dyDescent="0.45">
      <c r="A46" s="82" t="s">
        <v>165</v>
      </c>
      <c r="B46" s="86">
        <f>B43*F41*$B$16*$B$15</f>
        <v>0</v>
      </c>
      <c r="C46" s="75"/>
      <c r="D46" s="75"/>
      <c r="E46" s="75"/>
      <c r="F46" s="77"/>
    </row>
    <row r="47" spans="1:6" x14ac:dyDescent="0.45">
      <c r="A47" s="87" t="s">
        <v>6</v>
      </c>
      <c r="B47" s="88">
        <f>B44+B45+B46</f>
        <v>0</v>
      </c>
      <c r="C47" s="90"/>
      <c r="D47" s="90"/>
      <c r="E47" s="90"/>
      <c r="F47" s="91"/>
    </row>
    <row r="48" spans="1:6" ht="15.4" x14ac:dyDescent="0.45">
      <c r="A48" s="140" t="s">
        <v>22</v>
      </c>
      <c r="B48" s="141"/>
      <c r="C48" s="141"/>
      <c r="D48" s="141"/>
      <c r="E48" s="141"/>
      <c r="F48" s="142"/>
    </row>
    <row r="49" spans="1:6" x14ac:dyDescent="0.45">
      <c r="A49" s="74" t="s">
        <v>171</v>
      </c>
      <c r="B49" s="75"/>
      <c r="C49" s="76"/>
      <c r="D49" s="76"/>
      <c r="E49" s="75"/>
      <c r="F49" s="77"/>
    </row>
    <row r="50" spans="1:6" x14ac:dyDescent="0.45">
      <c r="A50" s="78" t="s">
        <v>168</v>
      </c>
      <c r="B50" s="79"/>
      <c r="C50" s="80">
        <f>VLOOKUP($A$48,[2]UserList!$A$4:$J$101,3,FALSE)</f>
        <v>0</v>
      </c>
      <c r="D50" s="80">
        <f>VLOOKUP($A$48,[2]UserList!$A$4:$J$101,4,FALSE)</f>
        <v>0</v>
      </c>
      <c r="E50" s="80">
        <f>VLOOKUP($A$48,[2]UserList!$A$4:$J$101,6,FALSE)</f>
        <v>0</v>
      </c>
      <c r="F50" s="81">
        <f>VLOOKUP($A$48,[2]UserList!$A$4:$J$101,8,FALSE)</f>
        <v>0</v>
      </c>
    </row>
    <row r="51" spans="1:6" x14ac:dyDescent="0.45">
      <c r="A51" s="82" t="s">
        <v>178</v>
      </c>
      <c r="B51" s="83">
        <f>B50*D50</f>
        <v>0</v>
      </c>
      <c r="C51" s="76"/>
      <c r="D51" s="76"/>
      <c r="E51" s="75"/>
      <c r="F51" s="77"/>
    </row>
    <row r="52" spans="1:6" x14ac:dyDescent="0.45">
      <c r="A52" s="82" t="s">
        <v>162</v>
      </c>
      <c r="B52" s="84">
        <f>B51/1000000</f>
        <v>0</v>
      </c>
      <c r="C52" s="75"/>
      <c r="D52" s="75"/>
      <c r="E52" s="75"/>
      <c r="F52" s="77"/>
    </row>
    <row r="53" spans="1:6" x14ac:dyDescent="0.45">
      <c r="A53" s="82" t="s">
        <v>163</v>
      </c>
      <c r="B53" s="85">
        <f>$B$13*B51</f>
        <v>0</v>
      </c>
      <c r="C53" s="75"/>
      <c r="D53" s="75"/>
      <c r="E53" s="75"/>
      <c r="F53" s="77"/>
    </row>
    <row r="54" spans="1:6" x14ac:dyDescent="0.45">
      <c r="A54" s="82" t="s">
        <v>164</v>
      </c>
      <c r="B54" s="86">
        <f>B52*E50*$B$16*$B$14</f>
        <v>0</v>
      </c>
      <c r="C54" s="75"/>
      <c r="D54" s="75"/>
      <c r="E54" s="75"/>
      <c r="F54" s="77"/>
    </row>
    <row r="55" spans="1:6" x14ac:dyDescent="0.45">
      <c r="A55" s="82" t="s">
        <v>165</v>
      </c>
      <c r="B55" s="86">
        <f>B52*F50*$B$16*$B$15</f>
        <v>0</v>
      </c>
      <c r="C55" s="75"/>
      <c r="D55" s="75"/>
      <c r="E55" s="75"/>
      <c r="F55" s="77"/>
    </row>
    <row r="56" spans="1:6" x14ac:dyDescent="0.45">
      <c r="A56" s="87" t="s">
        <v>6</v>
      </c>
      <c r="B56" s="88">
        <f>B53+B54+B55</f>
        <v>0</v>
      </c>
      <c r="C56" s="90"/>
      <c r="D56" s="90"/>
      <c r="E56" s="90"/>
      <c r="F56" s="91"/>
    </row>
    <row r="57" spans="1:6" x14ac:dyDescent="0.45">
      <c r="A57" s="92" t="s">
        <v>172</v>
      </c>
      <c r="B57" s="93">
        <f>B29+B38+B47+B56</f>
        <v>0</v>
      </c>
      <c r="C57" s="64"/>
      <c r="D57" s="64"/>
      <c r="E57" s="64"/>
      <c r="F57" s="64"/>
    </row>
    <row r="58" spans="1:6" ht="15.4" x14ac:dyDescent="0.45">
      <c r="A58" s="68"/>
      <c r="B58" s="68"/>
      <c r="C58" s="68"/>
      <c r="D58" s="68"/>
      <c r="E58" s="64"/>
      <c r="F58" s="64"/>
    </row>
    <row r="59" spans="1:6" ht="15.4" x14ac:dyDescent="0.45">
      <c r="A59" s="68" t="s">
        <v>179</v>
      </c>
      <c r="B59" s="152">
        <f>B60</f>
        <v>5497</v>
      </c>
      <c r="C59" s="68"/>
      <c r="D59" s="68"/>
      <c r="E59" s="64"/>
      <c r="F59" s="64"/>
    </row>
    <row r="60" spans="1:6" ht="15.4" x14ac:dyDescent="0.45">
      <c r="A60" s="69" t="s">
        <v>166</v>
      </c>
      <c r="B60" s="94">
        <v>5497</v>
      </c>
      <c r="C60" s="95"/>
      <c r="D60" s="68"/>
      <c r="E60" s="64"/>
      <c r="F60" s="64"/>
    </row>
    <row r="61" spans="1:6" ht="15.4" x14ac:dyDescent="0.45">
      <c r="A61" s="153" t="s">
        <v>197</v>
      </c>
      <c r="B61" s="154">
        <f>B57*B60</f>
        <v>0</v>
      </c>
      <c r="C61" s="68"/>
      <c r="D61" s="68"/>
      <c r="E61" s="64"/>
      <c r="F61" s="64"/>
    </row>
    <row r="62" spans="1:6" ht="15.4" x14ac:dyDescent="0.45">
      <c r="A62" s="82"/>
      <c r="B62" s="96"/>
      <c r="C62" s="68"/>
      <c r="D62" s="68"/>
      <c r="E62" s="64"/>
      <c r="F62" s="64"/>
    </row>
    <row r="63" spans="1:6" ht="15.4" x14ac:dyDescent="0.45">
      <c r="A63" s="78"/>
      <c r="B63" s="97"/>
      <c r="C63" s="95"/>
      <c r="D63" s="68"/>
      <c r="E63" s="64"/>
      <c r="F63" s="64"/>
    </row>
    <row r="64" spans="1:6" ht="15.4" x14ac:dyDescent="0.45">
      <c r="A64" s="98"/>
      <c r="B64" s="99"/>
      <c r="C64" s="64"/>
      <c r="D64" s="64"/>
      <c r="E64" s="64"/>
      <c r="F64" s="64"/>
    </row>
  </sheetData>
  <mergeCells count="11">
    <mergeCell ref="B7:F7"/>
    <mergeCell ref="A1:F1"/>
    <mergeCell ref="B3:F3"/>
    <mergeCell ref="B4:F4"/>
    <mergeCell ref="B5:F5"/>
    <mergeCell ref="B6:F6"/>
    <mergeCell ref="B9:F9"/>
    <mergeCell ref="A21:F21"/>
    <mergeCell ref="A30:F30"/>
    <mergeCell ref="A39:F39"/>
    <mergeCell ref="A48:F48"/>
  </mergeCells>
  <pageMargins left="0.7" right="0.7" top="0.75" bottom="0.75" header="0.3" footer="0.3"/>
  <pageSetup scale="93" orientation="portrait" r:id="rId1"/>
  <rowBreaks count="1" manualBreakCount="1">
    <brk id="29" max="16383" man="1"/>
  </rowBreak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 xr:uid="{00000000-0002-0000-0A00-000000000000}">
          <x14:formula1>
            <xm:f>'S:\Environmental Compliance\Capacity Fees\[01_SEWER CAPACITY FEE LOG AND CALC.xlsx]UserList'!#REF!</xm:f>
          </x14:formula1>
          <xm:sqref>A21:F21</xm:sqref>
        </x14:dataValidation>
        <x14:dataValidation type="list" allowBlank="1" showInputMessage="1" showErrorMessage="1" xr:uid="{00000000-0002-0000-0A00-000001000000}">
          <x14:formula1>
            <xm:f>'S:\Environmental Compliance\Capacity Fees\[01_SEWER CAPACITY FEE LOG AND CALC.xlsx]UserList'!#REF!</xm:f>
          </x14:formula1>
          <xm:sqref>A30:F30 A39:F39 A48:F48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84EBDC-7D1C-4F6B-8FD5-4FBB1E930ACD}">
  <sheetPr>
    <tabColor rgb="FF92D050"/>
  </sheetPr>
  <dimension ref="A1:F34"/>
  <sheetViews>
    <sheetView zoomScaleNormal="100" workbookViewId="0">
      <selection activeCell="D32" sqref="D32"/>
    </sheetView>
  </sheetViews>
  <sheetFormatPr defaultRowHeight="14.25" x14ac:dyDescent="0.45"/>
  <cols>
    <col min="1" max="1" width="29.53125" customWidth="1"/>
    <col min="2" max="2" width="18.86328125" customWidth="1"/>
    <col min="3" max="3" width="16.796875" customWidth="1"/>
    <col min="4" max="5" width="11.796875" customWidth="1"/>
    <col min="6" max="6" width="10" customWidth="1"/>
  </cols>
  <sheetData>
    <row r="1" spans="1:6" ht="18" x14ac:dyDescent="0.55000000000000004">
      <c r="A1" s="124" t="s">
        <v>200</v>
      </c>
      <c r="B1" s="124"/>
      <c r="C1" s="124"/>
      <c r="D1" s="124"/>
      <c r="E1" s="124"/>
      <c r="F1" s="124"/>
    </row>
    <row r="3" spans="1:6" x14ac:dyDescent="0.45">
      <c r="A3" s="15" t="s">
        <v>1</v>
      </c>
      <c r="B3" s="125">
        <f>'TOTAL ESTIMATE'!B2:F2</f>
        <v>0</v>
      </c>
      <c r="C3" s="133"/>
      <c r="D3" s="133"/>
      <c r="E3" s="133"/>
      <c r="F3" s="134"/>
    </row>
    <row r="4" spans="1:6" x14ac:dyDescent="0.45">
      <c r="A4" s="15" t="s">
        <v>8</v>
      </c>
      <c r="B4" s="123">
        <f>'TOTAL ESTIMATE'!B3:F3</f>
        <v>0</v>
      </c>
      <c r="C4" s="123"/>
      <c r="D4" s="123"/>
      <c r="E4" s="123"/>
      <c r="F4" s="123"/>
    </row>
    <row r="5" spans="1:6" x14ac:dyDescent="0.45">
      <c r="A5" s="15" t="s">
        <v>2</v>
      </c>
      <c r="B5" s="135">
        <f>'TOTAL ESTIMATE'!B4:F4</f>
        <v>0</v>
      </c>
      <c r="C5" s="135"/>
      <c r="D5" s="135"/>
      <c r="E5" s="135"/>
      <c r="F5" s="135"/>
    </row>
    <row r="6" spans="1:6" x14ac:dyDescent="0.45">
      <c r="A6" s="15" t="s">
        <v>3</v>
      </c>
      <c r="B6" s="135">
        <f>'TOTAL ESTIMATE'!B5:F5</f>
        <v>0</v>
      </c>
      <c r="C6" s="135"/>
      <c r="D6" s="135"/>
      <c r="E6" s="135"/>
      <c r="F6" s="135"/>
    </row>
    <row r="7" spans="1:6" x14ac:dyDescent="0.45">
      <c r="A7" s="15" t="s">
        <v>0</v>
      </c>
      <c r="B7" s="135">
        <f>'TOTAL ESTIMATE'!B6:F6</f>
        <v>0</v>
      </c>
      <c r="C7" s="135"/>
      <c r="D7" s="135"/>
      <c r="E7" s="135"/>
      <c r="F7" s="135"/>
    </row>
    <row r="8" spans="1:6" x14ac:dyDescent="0.45">
      <c r="B8" s="50"/>
      <c r="C8" s="50"/>
      <c r="D8" s="50"/>
      <c r="E8" s="50"/>
      <c r="F8" s="50"/>
    </row>
    <row r="9" spans="1:6" x14ac:dyDescent="0.45">
      <c r="A9" s="15" t="s">
        <v>4</v>
      </c>
      <c r="B9" s="113" t="s">
        <v>203</v>
      </c>
      <c r="C9" s="113"/>
      <c r="D9" s="113"/>
      <c r="E9" s="113"/>
      <c r="F9" s="113"/>
    </row>
    <row r="10" spans="1:6" x14ac:dyDescent="0.45">
      <c r="A10" s="16"/>
      <c r="B10" s="17"/>
      <c r="C10" s="17"/>
      <c r="D10" s="17"/>
      <c r="E10" s="17"/>
      <c r="F10" s="17"/>
    </row>
    <row r="11" spans="1:6" ht="15.75" x14ac:dyDescent="0.5">
      <c r="A11" s="18" t="s">
        <v>5</v>
      </c>
    </row>
    <row r="12" spans="1:6" x14ac:dyDescent="0.45">
      <c r="A12" s="19"/>
      <c r="B12" s="19"/>
    </row>
    <row r="13" spans="1:6" ht="15.75" x14ac:dyDescent="0.5">
      <c r="A13" s="20" t="s">
        <v>149</v>
      </c>
      <c r="B13" s="21">
        <v>3.47E-3</v>
      </c>
    </row>
    <row r="14" spans="1:6" ht="15.75" x14ac:dyDescent="0.5">
      <c r="A14" s="20" t="s">
        <v>150</v>
      </c>
      <c r="B14" s="21">
        <v>0.36199999999999999</v>
      </c>
    </row>
    <row r="15" spans="1:6" ht="15.75" x14ac:dyDescent="0.5">
      <c r="A15" s="20" t="s">
        <v>151</v>
      </c>
      <c r="B15" s="21">
        <v>0.58899999999999997</v>
      </c>
    </row>
    <row r="16" spans="1:6" ht="15.75" x14ac:dyDescent="0.5">
      <c r="A16" s="20" t="s">
        <v>152</v>
      </c>
      <c r="B16" s="21">
        <v>8.34</v>
      </c>
    </row>
    <row r="17" spans="1:6" x14ac:dyDescent="0.45">
      <c r="A17" s="19"/>
      <c r="B17" s="19"/>
    </row>
    <row r="18" spans="1:6" ht="15.75" x14ac:dyDescent="0.5">
      <c r="A18" s="18"/>
    </row>
    <row r="19" spans="1:6" ht="15.75" x14ac:dyDescent="0.5">
      <c r="A19" s="18"/>
      <c r="C19" s="22" t="s">
        <v>153</v>
      </c>
      <c r="D19" s="22" t="s">
        <v>7</v>
      </c>
      <c r="E19" s="22" t="s">
        <v>154</v>
      </c>
      <c r="F19" s="22" t="s">
        <v>155</v>
      </c>
    </row>
    <row r="20" spans="1:6" ht="15.75" x14ac:dyDescent="0.5">
      <c r="A20" s="18"/>
      <c r="C20" s="23" t="s">
        <v>156</v>
      </c>
      <c r="D20" s="23" t="s">
        <v>157</v>
      </c>
      <c r="E20" s="23" t="s">
        <v>158</v>
      </c>
      <c r="F20" s="23" t="s">
        <v>159</v>
      </c>
    </row>
    <row r="21" spans="1:6" ht="15.75" x14ac:dyDescent="0.5">
      <c r="A21" s="130" t="s">
        <v>201</v>
      </c>
      <c r="B21" s="131"/>
      <c r="C21" s="131"/>
      <c r="D21" s="131"/>
      <c r="E21" s="131"/>
      <c r="F21" s="132"/>
    </row>
    <row r="22" spans="1:6" x14ac:dyDescent="0.45">
      <c r="A22" s="24" t="s">
        <v>202</v>
      </c>
      <c r="B22" s="53">
        <v>0</v>
      </c>
      <c r="C22" s="25"/>
      <c r="D22" s="25"/>
      <c r="E22" s="25"/>
      <c r="F22" s="51"/>
    </row>
    <row r="23" spans="1:6" x14ac:dyDescent="0.45">
      <c r="A23" s="26" t="s">
        <v>161</v>
      </c>
      <c r="B23" s="27"/>
      <c r="C23" s="7"/>
      <c r="D23" s="7"/>
      <c r="E23" s="6"/>
      <c r="F23" s="8"/>
    </row>
    <row r="24" spans="1:6" x14ac:dyDescent="0.45">
      <c r="A24" s="26" t="s">
        <v>162</v>
      </c>
      <c r="B24" s="28"/>
      <c r="C24" s="6"/>
      <c r="D24" s="6"/>
      <c r="E24" s="6"/>
      <c r="F24" s="8"/>
    </row>
    <row r="25" spans="1:6" x14ac:dyDescent="0.45">
      <c r="A25" s="26" t="s">
        <v>163</v>
      </c>
      <c r="B25" s="29"/>
      <c r="C25" s="6"/>
      <c r="D25" s="6"/>
      <c r="E25" s="6"/>
      <c r="F25" s="8"/>
    </row>
    <row r="26" spans="1:6" x14ac:dyDescent="0.45">
      <c r="A26" s="26" t="s">
        <v>164</v>
      </c>
      <c r="B26" s="30"/>
      <c r="C26" s="6"/>
      <c r="D26" s="6"/>
      <c r="E26" s="6"/>
      <c r="F26" s="8"/>
    </row>
    <row r="27" spans="1:6" x14ac:dyDescent="0.45">
      <c r="A27" s="26" t="s">
        <v>165</v>
      </c>
      <c r="B27" s="30"/>
      <c r="C27" s="6"/>
      <c r="D27" s="6"/>
      <c r="E27" s="6"/>
      <c r="F27" s="8"/>
    </row>
    <row r="28" spans="1:6" x14ac:dyDescent="0.45">
      <c r="A28" s="26" t="s">
        <v>6</v>
      </c>
      <c r="B28" s="47">
        <f>B22</f>
        <v>0</v>
      </c>
      <c r="C28" s="6"/>
      <c r="D28" s="6"/>
      <c r="E28" s="6"/>
      <c r="F28" s="8"/>
    </row>
    <row r="29" spans="1:6" x14ac:dyDescent="0.45">
      <c r="A29" s="9"/>
      <c r="B29" s="5"/>
      <c r="C29" s="5"/>
      <c r="D29" s="5"/>
      <c r="E29" s="5"/>
      <c r="F29" s="10"/>
    </row>
    <row r="30" spans="1:6" ht="15.75" x14ac:dyDescent="0.5">
      <c r="A30" s="18" t="s">
        <v>198</v>
      </c>
      <c r="B30" s="149">
        <f>B31</f>
        <v>5497</v>
      </c>
      <c r="C30" s="18"/>
      <c r="D30" s="18"/>
    </row>
    <row r="31" spans="1:6" ht="15.75" x14ac:dyDescent="0.5">
      <c r="A31" s="20" t="s">
        <v>166</v>
      </c>
      <c r="B31" s="31">
        <v>5497</v>
      </c>
      <c r="C31" s="18"/>
      <c r="D31" s="18"/>
    </row>
    <row r="32" spans="1:6" ht="15.75" x14ac:dyDescent="0.5">
      <c r="A32" s="150" t="s">
        <v>197</v>
      </c>
      <c r="B32" s="151">
        <f>B28*B31</f>
        <v>0</v>
      </c>
      <c r="C32" s="18"/>
      <c r="D32" s="18"/>
    </row>
    <row r="33" spans="1:2" x14ac:dyDescent="0.45">
      <c r="A33" s="32"/>
      <c r="B33" s="46"/>
    </row>
    <row r="34" spans="1:2" ht="15.75" x14ac:dyDescent="0.5">
      <c r="A34" s="1"/>
      <c r="B34" s="45"/>
    </row>
  </sheetData>
  <mergeCells count="8">
    <mergeCell ref="B9:F9"/>
    <mergeCell ref="A21:F21"/>
    <mergeCell ref="A1:F1"/>
    <mergeCell ref="B3:F3"/>
    <mergeCell ref="B4:F4"/>
    <mergeCell ref="B5:F5"/>
    <mergeCell ref="B6:F6"/>
    <mergeCell ref="B7:F7"/>
  </mergeCells>
  <pageMargins left="0.7" right="0.7" top="0.75" bottom="0.75" header="0.3" footer="0.3"/>
  <pageSetup scale="91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92D050"/>
  </sheetPr>
  <dimension ref="A1:F34"/>
  <sheetViews>
    <sheetView zoomScaleNormal="100" workbookViewId="0">
      <selection activeCell="I27" sqref="I27"/>
    </sheetView>
  </sheetViews>
  <sheetFormatPr defaultRowHeight="14.25" x14ac:dyDescent="0.45"/>
  <cols>
    <col min="1" max="1" width="28.796875" customWidth="1"/>
    <col min="2" max="2" width="15.796875" customWidth="1"/>
    <col min="3" max="3" width="16.796875" customWidth="1"/>
    <col min="4" max="5" width="11.796875" customWidth="1"/>
    <col min="6" max="6" width="10" customWidth="1"/>
  </cols>
  <sheetData>
    <row r="1" spans="1:6" ht="18" x14ac:dyDescent="0.55000000000000004">
      <c r="A1" s="124" t="s">
        <v>195</v>
      </c>
      <c r="B1" s="124"/>
      <c r="C1" s="124"/>
      <c r="D1" s="124"/>
      <c r="E1" s="124"/>
      <c r="F1" s="124"/>
    </row>
    <row r="3" spans="1:6" x14ac:dyDescent="0.45">
      <c r="A3" s="15" t="s">
        <v>1</v>
      </c>
      <c r="B3" s="125">
        <f>'TOTAL ESTIMATE'!B2:F2</f>
        <v>0</v>
      </c>
      <c r="C3" s="133"/>
      <c r="D3" s="133"/>
      <c r="E3" s="133"/>
      <c r="F3" s="134"/>
    </row>
    <row r="4" spans="1:6" x14ac:dyDescent="0.45">
      <c r="A4" s="15" t="s">
        <v>8</v>
      </c>
      <c r="B4" s="123">
        <f>'TOTAL ESTIMATE'!B3:F3</f>
        <v>0</v>
      </c>
      <c r="C4" s="123"/>
      <c r="D4" s="123"/>
      <c r="E4" s="123"/>
      <c r="F4" s="123"/>
    </row>
    <row r="5" spans="1:6" x14ac:dyDescent="0.45">
      <c r="A5" s="15" t="s">
        <v>2</v>
      </c>
      <c r="B5" s="135">
        <f>'TOTAL ESTIMATE'!B4:F4</f>
        <v>0</v>
      </c>
      <c r="C5" s="135"/>
      <c r="D5" s="135"/>
      <c r="E5" s="135"/>
      <c r="F5" s="135"/>
    </row>
    <row r="6" spans="1:6" x14ac:dyDescent="0.45">
      <c r="A6" s="15" t="s">
        <v>3</v>
      </c>
      <c r="B6" s="135">
        <f>'TOTAL ESTIMATE'!B5:F5</f>
        <v>0</v>
      </c>
      <c r="C6" s="135"/>
      <c r="D6" s="135"/>
      <c r="E6" s="135"/>
      <c r="F6" s="135"/>
    </row>
    <row r="7" spans="1:6" x14ac:dyDescent="0.45">
      <c r="A7" s="15" t="s">
        <v>0</v>
      </c>
      <c r="B7" s="135">
        <f>'TOTAL ESTIMATE'!B6:F6</f>
        <v>0</v>
      </c>
      <c r="C7" s="135"/>
      <c r="D7" s="135"/>
      <c r="E7" s="135"/>
      <c r="F7" s="135"/>
    </row>
    <row r="8" spans="1:6" x14ac:dyDescent="0.45">
      <c r="B8" s="50"/>
      <c r="C8" s="50"/>
      <c r="D8" s="50"/>
      <c r="E8" s="50"/>
      <c r="F8" s="50"/>
    </row>
    <row r="9" spans="1:6" x14ac:dyDescent="0.45">
      <c r="A9" s="15" t="s">
        <v>4</v>
      </c>
      <c r="B9" s="113" t="s">
        <v>205</v>
      </c>
      <c r="C9" s="113"/>
      <c r="D9" s="113"/>
      <c r="E9" s="113"/>
      <c r="F9" s="113"/>
    </row>
    <row r="10" spans="1:6" x14ac:dyDescent="0.45">
      <c r="A10" s="16"/>
      <c r="B10" s="17"/>
      <c r="C10" s="17"/>
      <c r="D10" s="17"/>
      <c r="E10" s="17"/>
      <c r="F10" s="17"/>
    </row>
    <row r="11" spans="1:6" ht="15.75" x14ac:dyDescent="0.5">
      <c r="A11" s="18" t="s">
        <v>5</v>
      </c>
    </row>
    <row r="12" spans="1:6" x14ac:dyDescent="0.45">
      <c r="A12" s="19"/>
      <c r="B12" s="19"/>
    </row>
    <row r="13" spans="1:6" ht="15.75" x14ac:dyDescent="0.5">
      <c r="A13" s="20" t="s">
        <v>149</v>
      </c>
      <c r="B13" s="21">
        <v>3.47E-3</v>
      </c>
    </row>
    <row r="14" spans="1:6" ht="15.75" x14ac:dyDescent="0.5">
      <c r="A14" s="20" t="s">
        <v>150</v>
      </c>
      <c r="B14" s="21">
        <v>0.36199999999999999</v>
      </c>
    </row>
    <row r="15" spans="1:6" ht="15.75" x14ac:dyDescent="0.5">
      <c r="A15" s="20" t="s">
        <v>151</v>
      </c>
      <c r="B15" s="21">
        <v>0.58899999999999997</v>
      </c>
    </row>
    <row r="16" spans="1:6" ht="15.75" x14ac:dyDescent="0.5">
      <c r="A16" s="20" t="s">
        <v>152</v>
      </c>
      <c r="B16" s="21">
        <v>8.34</v>
      </c>
    </row>
    <row r="17" spans="1:6" x14ac:dyDescent="0.45">
      <c r="A17" s="19"/>
      <c r="B17" s="19"/>
    </row>
    <row r="18" spans="1:6" ht="15.75" x14ac:dyDescent="0.5">
      <c r="A18" s="18"/>
    </row>
    <row r="19" spans="1:6" ht="15.75" x14ac:dyDescent="0.5">
      <c r="A19" s="18"/>
      <c r="C19" s="22" t="s">
        <v>153</v>
      </c>
      <c r="D19" s="22" t="s">
        <v>7</v>
      </c>
      <c r="E19" s="22" t="s">
        <v>154</v>
      </c>
      <c r="F19" s="22" t="s">
        <v>155</v>
      </c>
    </row>
    <row r="20" spans="1:6" ht="15.75" x14ac:dyDescent="0.5">
      <c r="A20" s="18"/>
      <c r="C20" s="23" t="s">
        <v>156</v>
      </c>
      <c r="D20" s="23" t="s">
        <v>157</v>
      </c>
      <c r="E20" s="23" t="s">
        <v>158</v>
      </c>
      <c r="F20" s="23" t="s">
        <v>159</v>
      </c>
    </row>
    <row r="21" spans="1:6" ht="15.75" x14ac:dyDescent="0.5">
      <c r="A21" s="136" t="s">
        <v>82</v>
      </c>
      <c r="B21" s="137"/>
      <c r="C21" s="137"/>
      <c r="D21" s="137"/>
      <c r="E21" s="137"/>
      <c r="F21" s="138"/>
    </row>
    <row r="22" spans="1:6" x14ac:dyDescent="0.45">
      <c r="A22" s="24" t="s">
        <v>176</v>
      </c>
      <c r="B22" s="53">
        <v>0</v>
      </c>
      <c r="C22" s="25" t="str">
        <f>VLOOKUP($A$21,[1]UserList!$A$4:$J$101,3,FALSE)</f>
        <v>Room</v>
      </c>
      <c r="D22" s="25">
        <f>VLOOKUP($A$21,[1]UserList!$A$4:$J$101,4,FALSE)</f>
        <v>115</v>
      </c>
      <c r="E22" s="25">
        <f>VLOOKUP($A$21,[1]UserList!$A$4:$J$101,6,FALSE)</f>
        <v>150</v>
      </c>
      <c r="F22" s="51">
        <f>VLOOKUP($A$21,[1]UserList!$A$4:$J$101,8,FALSE)</f>
        <v>100</v>
      </c>
    </row>
    <row r="23" spans="1:6" x14ac:dyDescent="0.45">
      <c r="A23" s="26" t="s">
        <v>161</v>
      </c>
      <c r="B23" s="27">
        <f>B22*D22</f>
        <v>0</v>
      </c>
      <c r="C23" s="7"/>
      <c r="D23" s="7"/>
      <c r="E23" s="6"/>
      <c r="F23" s="8"/>
    </row>
    <row r="24" spans="1:6" x14ac:dyDescent="0.45">
      <c r="A24" s="26" t="s">
        <v>162</v>
      </c>
      <c r="B24" s="28">
        <f>B23/1000000</f>
        <v>0</v>
      </c>
      <c r="C24" s="6"/>
      <c r="D24" s="6"/>
      <c r="E24" s="6"/>
      <c r="F24" s="8"/>
    </row>
    <row r="25" spans="1:6" x14ac:dyDescent="0.45">
      <c r="A25" s="26" t="s">
        <v>163</v>
      </c>
      <c r="B25" s="29">
        <f>B23*$B$13</f>
        <v>0</v>
      </c>
      <c r="C25" s="6"/>
      <c r="D25" s="6"/>
      <c r="E25" s="6"/>
      <c r="F25" s="8"/>
    </row>
    <row r="26" spans="1:6" x14ac:dyDescent="0.45">
      <c r="A26" s="26" t="s">
        <v>164</v>
      </c>
      <c r="B26" s="30">
        <f>E22*$B$16*B24*$B$14</f>
        <v>0</v>
      </c>
      <c r="C26" s="6"/>
      <c r="D26" s="6"/>
      <c r="E26" s="6"/>
      <c r="F26" s="8"/>
    </row>
    <row r="27" spans="1:6" x14ac:dyDescent="0.45">
      <c r="A27" s="26" t="s">
        <v>165</v>
      </c>
      <c r="B27" s="30">
        <f>F22*$B$16*B24*$B$15</f>
        <v>0</v>
      </c>
      <c r="C27" s="6"/>
      <c r="D27" s="6"/>
      <c r="E27" s="6"/>
      <c r="F27" s="8"/>
    </row>
    <row r="28" spans="1:6" x14ac:dyDescent="0.45">
      <c r="A28" s="26" t="s">
        <v>6</v>
      </c>
      <c r="B28" s="47">
        <f>B25+B26+B27</f>
        <v>0</v>
      </c>
      <c r="C28" s="6"/>
      <c r="D28" s="6"/>
      <c r="E28" s="6"/>
      <c r="F28" s="8"/>
    </row>
    <row r="29" spans="1:6" x14ac:dyDescent="0.45">
      <c r="A29" s="9"/>
      <c r="B29" s="5"/>
      <c r="C29" s="5"/>
      <c r="D29" s="5"/>
      <c r="E29" s="5"/>
      <c r="F29" s="10"/>
    </row>
    <row r="30" spans="1:6" ht="15.75" x14ac:dyDescent="0.5">
      <c r="A30" s="18" t="s">
        <v>199</v>
      </c>
      <c r="B30" s="149">
        <f>B31</f>
        <v>5497</v>
      </c>
      <c r="C30" s="18"/>
      <c r="D30" s="18"/>
    </row>
    <row r="31" spans="1:6" ht="15.75" x14ac:dyDescent="0.5">
      <c r="A31" s="20" t="s">
        <v>166</v>
      </c>
      <c r="B31" s="31">
        <v>5497</v>
      </c>
      <c r="C31" s="18"/>
      <c r="D31" s="18"/>
    </row>
    <row r="32" spans="1:6" ht="15.75" x14ac:dyDescent="0.5">
      <c r="A32" s="150" t="s">
        <v>197</v>
      </c>
      <c r="B32" s="151">
        <f>B28*B31</f>
        <v>0</v>
      </c>
      <c r="C32" s="18"/>
      <c r="D32" s="18"/>
    </row>
    <row r="33" spans="1:2" x14ac:dyDescent="0.45">
      <c r="A33" s="32"/>
      <c r="B33" s="46"/>
    </row>
    <row r="34" spans="1:2" ht="15.75" x14ac:dyDescent="0.5">
      <c r="A34" s="1"/>
      <c r="B34" s="45"/>
    </row>
  </sheetData>
  <mergeCells count="8">
    <mergeCell ref="B9:F9"/>
    <mergeCell ref="A21:F21"/>
    <mergeCell ref="A1:F1"/>
    <mergeCell ref="B3:F3"/>
    <mergeCell ref="B4:F4"/>
    <mergeCell ref="B5:F5"/>
    <mergeCell ref="B6:F6"/>
    <mergeCell ref="B7:F7"/>
  </mergeCells>
  <pageMargins left="0.7" right="0.7" top="0.75" bottom="0.75" header="0.3" footer="0.3"/>
  <pageSetup scale="93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B00-000000000000}">
          <x14:formula1>
            <xm:f>UserList!#REF!</xm:f>
          </x14:formula1>
          <xm:sqref>A21:F21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J101"/>
  <sheetViews>
    <sheetView topLeftCell="A61" workbookViewId="0">
      <selection activeCell="D13" sqref="D13"/>
    </sheetView>
  </sheetViews>
  <sheetFormatPr defaultRowHeight="14.25" x14ac:dyDescent="0.45"/>
  <cols>
    <col min="1" max="1" width="44.796875" bestFit="1" customWidth="1"/>
    <col min="2" max="2" width="6.19921875" bestFit="1" customWidth="1"/>
    <col min="3" max="3" width="13.1328125" bestFit="1" customWidth="1"/>
    <col min="4" max="4" width="5.796875" bestFit="1" customWidth="1"/>
    <col min="5" max="5" width="6" bestFit="1" customWidth="1"/>
    <col min="6" max="6" width="6.46484375" bestFit="1" customWidth="1"/>
    <col min="7" max="7" width="6" bestFit="1" customWidth="1"/>
    <col min="8" max="8" width="6.46484375" bestFit="1" customWidth="1"/>
    <col min="9" max="9" width="15.19921875" customWidth="1"/>
    <col min="10" max="10" width="14.46484375" bestFit="1" customWidth="1"/>
  </cols>
  <sheetData>
    <row r="1" spans="1:10" x14ac:dyDescent="0.45">
      <c r="A1" t="s">
        <v>9</v>
      </c>
    </row>
    <row r="2" spans="1:10" x14ac:dyDescent="0.45">
      <c r="B2" s="12" t="s">
        <v>10</v>
      </c>
      <c r="C2" s="12" t="s">
        <v>11</v>
      </c>
      <c r="D2" s="12" t="s">
        <v>7</v>
      </c>
      <c r="E2" s="12" t="s">
        <v>12</v>
      </c>
      <c r="F2" s="12" t="s">
        <v>12</v>
      </c>
      <c r="G2" s="12" t="s">
        <v>13</v>
      </c>
      <c r="H2" s="12" t="s">
        <v>13</v>
      </c>
      <c r="I2" s="12" t="s">
        <v>14</v>
      </c>
      <c r="J2" s="12"/>
    </row>
    <row r="3" spans="1:10" x14ac:dyDescent="0.45">
      <c r="A3" t="s">
        <v>15</v>
      </c>
      <c r="B3" s="12" t="s">
        <v>16</v>
      </c>
      <c r="C3" s="12" t="s">
        <v>17</v>
      </c>
      <c r="D3" s="12" t="s">
        <v>18</v>
      </c>
      <c r="E3" s="12" t="s">
        <v>19</v>
      </c>
      <c r="F3" s="12" t="s">
        <v>20</v>
      </c>
      <c r="G3" s="12" t="s">
        <v>19</v>
      </c>
      <c r="H3" s="12" t="s">
        <v>20</v>
      </c>
      <c r="I3" s="12" t="s">
        <v>7</v>
      </c>
      <c r="J3" s="12" t="s">
        <v>21</v>
      </c>
    </row>
    <row r="4" spans="1:10" x14ac:dyDescent="0.45">
      <c r="A4" s="2" t="s">
        <v>22</v>
      </c>
      <c r="B4" s="3"/>
      <c r="C4" s="3">
        <v>0</v>
      </c>
      <c r="D4" s="3">
        <v>0</v>
      </c>
      <c r="E4" s="3">
        <v>0</v>
      </c>
      <c r="F4" s="3">
        <v>0</v>
      </c>
      <c r="G4" s="3">
        <v>0</v>
      </c>
      <c r="H4" s="3">
        <v>0</v>
      </c>
      <c r="I4" s="3"/>
      <c r="J4" s="3"/>
    </row>
    <row r="5" spans="1:10" x14ac:dyDescent="0.45">
      <c r="A5" s="2" t="s">
        <v>23</v>
      </c>
      <c r="B5" s="3">
        <v>7</v>
      </c>
      <c r="C5" s="3">
        <v>1000</v>
      </c>
      <c r="D5" s="3">
        <v>25</v>
      </c>
      <c r="E5" s="3">
        <v>0.06</v>
      </c>
      <c r="F5" s="3">
        <v>300</v>
      </c>
      <c r="G5" s="3">
        <v>0.06</v>
      </c>
      <c r="H5" s="3">
        <v>300</v>
      </c>
      <c r="I5" s="2" t="s">
        <v>24</v>
      </c>
      <c r="J5" s="2" t="s">
        <v>25</v>
      </c>
    </row>
    <row r="6" spans="1:10" x14ac:dyDescent="0.45">
      <c r="A6" s="2" t="s">
        <v>26</v>
      </c>
      <c r="B6" s="3">
        <v>45</v>
      </c>
      <c r="C6" s="3">
        <v>1000</v>
      </c>
      <c r="D6" s="3">
        <v>275</v>
      </c>
      <c r="E6" s="3">
        <v>0.41</v>
      </c>
      <c r="F6" s="3">
        <v>180</v>
      </c>
      <c r="G6" s="3">
        <v>0.64</v>
      </c>
      <c r="H6" s="3">
        <v>280</v>
      </c>
      <c r="I6" s="2" t="s">
        <v>27</v>
      </c>
      <c r="J6" s="2" t="s">
        <v>28</v>
      </c>
    </row>
    <row r="7" spans="1:10" x14ac:dyDescent="0.45">
      <c r="A7" s="2" t="s">
        <v>29</v>
      </c>
      <c r="B7" s="3">
        <v>79</v>
      </c>
      <c r="C7" s="3" t="s">
        <v>30</v>
      </c>
      <c r="D7" s="3">
        <v>10</v>
      </c>
      <c r="E7" s="3">
        <v>0.01</v>
      </c>
      <c r="F7" s="3">
        <v>150</v>
      </c>
      <c r="G7" s="3">
        <v>0.03</v>
      </c>
      <c r="H7" s="3">
        <v>300</v>
      </c>
      <c r="I7" s="2" t="s">
        <v>24</v>
      </c>
      <c r="J7" s="2" t="s">
        <v>25</v>
      </c>
    </row>
    <row r="8" spans="1:10" x14ac:dyDescent="0.45">
      <c r="A8" s="2" t="s">
        <v>31</v>
      </c>
      <c r="B8" s="3">
        <v>56</v>
      </c>
      <c r="C8" s="3">
        <v>1000</v>
      </c>
      <c r="D8" s="3">
        <v>100</v>
      </c>
      <c r="E8" s="3">
        <v>0.13</v>
      </c>
      <c r="F8" s="3">
        <v>150</v>
      </c>
      <c r="G8" s="3">
        <v>0.13</v>
      </c>
      <c r="H8" s="3">
        <v>150</v>
      </c>
      <c r="I8" s="2" t="s">
        <v>27</v>
      </c>
      <c r="J8" s="2" t="s">
        <v>28</v>
      </c>
    </row>
    <row r="9" spans="1:10" x14ac:dyDescent="0.45">
      <c r="A9" s="2" t="s">
        <v>32</v>
      </c>
      <c r="B9" s="3">
        <v>23</v>
      </c>
      <c r="C9" s="3">
        <v>1000</v>
      </c>
      <c r="D9" s="3">
        <v>100</v>
      </c>
      <c r="E9" s="3">
        <v>0.13</v>
      </c>
      <c r="F9" s="3">
        <v>150</v>
      </c>
      <c r="G9" s="3">
        <v>0.13</v>
      </c>
      <c r="H9" s="3">
        <v>150</v>
      </c>
      <c r="I9" s="2" t="s">
        <v>28</v>
      </c>
      <c r="J9" s="2" t="s">
        <v>27</v>
      </c>
    </row>
    <row r="10" spans="1:10" x14ac:dyDescent="0.45">
      <c r="A10" s="2" t="s">
        <v>33</v>
      </c>
      <c r="B10" s="3">
        <v>75</v>
      </c>
      <c r="C10" s="3">
        <v>1000</v>
      </c>
      <c r="D10" s="3">
        <v>25</v>
      </c>
      <c r="E10" s="3">
        <v>0.03</v>
      </c>
      <c r="F10" s="3">
        <v>150</v>
      </c>
      <c r="G10" s="3">
        <v>0.03</v>
      </c>
      <c r="H10" s="3">
        <v>150</v>
      </c>
      <c r="I10" s="2" t="s">
        <v>28</v>
      </c>
      <c r="J10" s="2" t="s">
        <v>28</v>
      </c>
    </row>
    <row r="11" spans="1:10" x14ac:dyDescent="0.45">
      <c r="A11" s="2" t="s">
        <v>34</v>
      </c>
      <c r="B11" s="3">
        <v>20</v>
      </c>
      <c r="C11" s="3">
        <v>1000</v>
      </c>
      <c r="D11" s="3">
        <v>280</v>
      </c>
      <c r="E11" s="3">
        <v>2.34</v>
      </c>
      <c r="F11" s="3">
        <v>1000</v>
      </c>
      <c r="G11" s="3">
        <v>1.4</v>
      </c>
      <c r="H11" s="3">
        <v>600</v>
      </c>
      <c r="I11" s="2" t="s">
        <v>28</v>
      </c>
      <c r="J11" s="2" t="s">
        <v>35</v>
      </c>
    </row>
    <row r="12" spans="1:10" x14ac:dyDescent="0.45">
      <c r="A12" s="2" t="s">
        <v>36</v>
      </c>
      <c r="B12" s="3">
        <v>54</v>
      </c>
      <c r="C12" s="3">
        <v>1000</v>
      </c>
      <c r="D12" s="3">
        <v>150</v>
      </c>
      <c r="E12" s="3">
        <v>1</v>
      </c>
      <c r="F12" s="3">
        <v>800</v>
      </c>
      <c r="G12" s="3">
        <v>1</v>
      </c>
      <c r="H12" s="3">
        <v>800</v>
      </c>
      <c r="I12" s="2" t="s">
        <v>24</v>
      </c>
      <c r="J12" s="2" t="s">
        <v>35</v>
      </c>
    </row>
    <row r="13" spans="1:10" x14ac:dyDescent="0.45">
      <c r="A13" s="2" t="s">
        <v>37</v>
      </c>
      <c r="B13" s="3">
        <v>58</v>
      </c>
      <c r="C13" s="3">
        <v>1000</v>
      </c>
      <c r="D13" s="3">
        <v>350</v>
      </c>
      <c r="E13" s="3">
        <v>1.75</v>
      </c>
      <c r="F13" s="3">
        <v>600</v>
      </c>
      <c r="G13" s="3">
        <v>1.17</v>
      </c>
      <c r="H13" s="3">
        <v>400</v>
      </c>
      <c r="I13" s="2" t="s">
        <v>24</v>
      </c>
      <c r="J13" s="2" t="s">
        <v>38</v>
      </c>
    </row>
    <row r="14" spans="1:10" x14ac:dyDescent="0.45">
      <c r="A14" s="2" t="s">
        <v>39</v>
      </c>
      <c r="B14" s="3">
        <v>58</v>
      </c>
      <c r="C14" s="3">
        <v>1000</v>
      </c>
      <c r="D14" s="3">
        <v>350</v>
      </c>
      <c r="E14" s="3">
        <v>0.57999999999999996</v>
      </c>
      <c r="F14" s="3">
        <v>200</v>
      </c>
      <c r="G14" s="3">
        <v>0.57999999999999996</v>
      </c>
      <c r="H14" s="3">
        <v>200</v>
      </c>
      <c r="I14" s="2" t="s">
        <v>24</v>
      </c>
      <c r="J14" s="2" t="s">
        <v>35</v>
      </c>
    </row>
    <row r="15" spans="1:10" x14ac:dyDescent="0.45">
      <c r="A15" s="2" t="s">
        <v>40</v>
      </c>
      <c r="B15" s="3">
        <v>72</v>
      </c>
      <c r="C15" s="3">
        <v>1000</v>
      </c>
      <c r="D15" s="3">
        <v>100</v>
      </c>
      <c r="E15" s="3">
        <v>0.13</v>
      </c>
      <c r="F15" s="3">
        <v>150</v>
      </c>
      <c r="G15" s="3">
        <v>0.13</v>
      </c>
      <c r="H15" s="3">
        <v>100</v>
      </c>
      <c r="I15" s="2" t="s">
        <v>28</v>
      </c>
      <c r="J15" s="2" t="s">
        <v>28</v>
      </c>
    </row>
    <row r="16" spans="1:10" x14ac:dyDescent="0.45">
      <c r="A16" s="2" t="s">
        <v>41</v>
      </c>
      <c r="B16" s="3">
        <v>72</v>
      </c>
      <c r="C16" s="3">
        <v>1000</v>
      </c>
      <c r="D16" s="3">
        <v>280</v>
      </c>
      <c r="E16" s="3">
        <v>0.35</v>
      </c>
      <c r="F16" s="3">
        <v>150</v>
      </c>
      <c r="G16" s="3">
        <v>0.35</v>
      </c>
      <c r="H16" s="3">
        <v>100</v>
      </c>
      <c r="I16" s="2" t="s">
        <v>28</v>
      </c>
      <c r="J16" s="2" t="s">
        <v>28</v>
      </c>
    </row>
    <row r="17" spans="1:10" x14ac:dyDescent="0.45">
      <c r="A17" s="2" t="s">
        <v>42</v>
      </c>
      <c r="B17" s="3">
        <v>20</v>
      </c>
      <c r="C17" s="3">
        <v>1000</v>
      </c>
      <c r="D17" s="3">
        <v>300</v>
      </c>
      <c r="E17" s="3">
        <v>3.75</v>
      </c>
      <c r="F17" s="3">
        <v>1500</v>
      </c>
      <c r="G17" s="3">
        <v>0.75</v>
      </c>
      <c r="H17" s="3">
        <v>300</v>
      </c>
      <c r="I17" s="2" t="s">
        <v>28</v>
      </c>
      <c r="J17" s="2" t="s">
        <v>43</v>
      </c>
    </row>
    <row r="18" spans="1:10" x14ac:dyDescent="0.45">
      <c r="A18" s="2" t="s">
        <v>44</v>
      </c>
      <c r="B18" s="3">
        <v>79</v>
      </c>
      <c r="C18" s="3">
        <v>1000</v>
      </c>
      <c r="D18" s="3">
        <v>80</v>
      </c>
      <c r="E18" s="3">
        <v>0.1</v>
      </c>
      <c r="F18" s="3">
        <v>150</v>
      </c>
      <c r="G18" s="3">
        <v>0.1</v>
      </c>
      <c r="H18" s="3">
        <v>150</v>
      </c>
      <c r="I18" s="2" t="s">
        <v>28</v>
      </c>
      <c r="J18" s="2" t="s">
        <v>28</v>
      </c>
    </row>
    <row r="19" spans="1:10" x14ac:dyDescent="0.45">
      <c r="A19" s="2" t="s">
        <v>45</v>
      </c>
      <c r="B19" s="3">
        <v>75</v>
      </c>
      <c r="C19" s="3">
        <v>1000</v>
      </c>
      <c r="D19" s="3">
        <v>4980</v>
      </c>
      <c r="E19" s="3">
        <v>0.83</v>
      </c>
      <c r="F19" s="3">
        <v>20</v>
      </c>
      <c r="G19" s="3">
        <v>6.23</v>
      </c>
      <c r="H19" s="3">
        <v>150</v>
      </c>
      <c r="I19" s="2" t="s">
        <v>46</v>
      </c>
      <c r="J19" s="2" t="s">
        <v>35</v>
      </c>
    </row>
    <row r="20" spans="1:10" x14ac:dyDescent="0.45">
      <c r="A20" s="2" t="s">
        <v>47</v>
      </c>
      <c r="B20" s="3">
        <v>86</v>
      </c>
      <c r="C20" s="3" t="s">
        <v>48</v>
      </c>
      <c r="D20" s="3">
        <v>5</v>
      </c>
      <c r="E20" s="3">
        <v>0.01</v>
      </c>
      <c r="F20" s="3">
        <v>150</v>
      </c>
      <c r="G20" s="3">
        <v>0.01</v>
      </c>
      <c r="H20" s="3">
        <v>100</v>
      </c>
      <c r="I20" s="2" t="s">
        <v>28</v>
      </c>
      <c r="J20" s="2" t="s">
        <v>28</v>
      </c>
    </row>
    <row r="21" spans="1:10" x14ac:dyDescent="0.45">
      <c r="A21" s="2" t="s">
        <v>47</v>
      </c>
      <c r="B21" s="3">
        <v>86</v>
      </c>
      <c r="C21" s="3">
        <v>1000</v>
      </c>
      <c r="D21" s="3">
        <v>50</v>
      </c>
      <c r="E21" s="3">
        <v>0.06</v>
      </c>
      <c r="F21" s="3">
        <v>150</v>
      </c>
      <c r="G21" s="3">
        <v>0.06</v>
      </c>
      <c r="H21" s="3">
        <v>100</v>
      </c>
      <c r="I21" s="2" t="s">
        <v>24</v>
      </c>
      <c r="J21" s="2" t="s">
        <v>28</v>
      </c>
    </row>
    <row r="22" spans="1:10" x14ac:dyDescent="0.45">
      <c r="A22" s="2" t="s">
        <v>49</v>
      </c>
      <c r="B22" s="3">
        <v>86</v>
      </c>
      <c r="C22" s="3" t="s">
        <v>50</v>
      </c>
      <c r="D22" s="3">
        <v>4</v>
      </c>
      <c r="E22" s="3">
        <v>0.01</v>
      </c>
      <c r="F22" s="3">
        <v>150</v>
      </c>
      <c r="G22" s="3">
        <v>0.01</v>
      </c>
      <c r="H22" s="3">
        <v>100</v>
      </c>
      <c r="I22" s="2" t="s">
        <v>28</v>
      </c>
      <c r="J22" s="2" t="s">
        <v>28</v>
      </c>
    </row>
    <row r="23" spans="1:10" x14ac:dyDescent="0.45">
      <c r="A23" s="2" t="s">
        <v>51</v>
      </c>
      <c r="B23" s="3">
        <v>15</v>
      </c>
      <c r="C23" s="3" t="s">
        <v>52</v>
      </c>
      <c r="D23" s="3">
        <v>150</v>
      </c>
      <c r="E23" s="3">
        <v>0.19</v>
      </c>
      <c r="F23" s="3">
        <v>150</v>
      </c>
      <c r="G23" s="3">
        <v>0.19</v>
      </c>
      <c r="H23" s="3">
        <v>150</v>
      </c>
      <c r="I23" s="2" t="s">
        <v>28</v>
      </c>
      <c r="J23" s="2" t="s">
        <v>28</v>
      </c>
    </row>
    <row r="24" spans="1:10" x14ac:dyDescent="0.45">
      <c r="A24" s="2" t="s">
        <v>53</v>
      </c>
      <c r="B24" s="3">
        <v>20</v>
      </c>
      <c r="C24" s="3">
        <v>1000</v>
      </c>
      <c r="D24" s="3">
        <v>300</v>
      </c>
      <c r="E24" s="3">
        <v>5.93</v>
      </c>
      <c r="F24" s="3">
        <v>2369</v>
      </c>
      <c r="G24" s="3">
        <v>2.31</v>
      </c>
      <c r="H24" s="3">
        <v>922</v>
      </c>
      <c r="I24" s="2" t="s">
        <v>28</v>
      </c>
      <c r="J24" s="2" t="s">
        <v>28</v>
      </c>
    </row>
    <row r="25" spans="1:10" x14ac:dyDescent="0.45">
      <c r="A25" s="2" t="s">
        <v>54</v>
      </c>
      <c r="B25" s="3">
        <v>59</v>
      </c>
      <c r="C25" s="3">
        <v>1000</v>
      </c>
      <c r="D25" s="3">
        <v>100</v>
      </c>
      <c r="E25" s="3">
        <v>0.13</v>
      </c>
      <c r="F25" s="3">
        <v>150</v>
      </c>
      <c r="G25" s="3">
        <v>0.13</v>
      </c>
      <c r="H25" s="3">
        <v>100</v>
      </c>
      <c r="I25" s="2" t="s">
        <v>24</v>
      </c>
      <c r="J25" s="2" t="s">
        <v>35</v>
      </c>
    </row>
    <row r="26" spans="1:10" x14ac:dyDescent="0.45">
      <c r="A26" s="2" t="s">
        <v>55</v>
      </c>
      <c r="B26" s="3">
        <v>70</v>
      </c>
      <c r="C26" s="3" t="s">
        <v>56</v>
      </c>
      <c r="D26" s="3">
        <v>75</v>
      </c>
      <c r="E26" s="3">
        <v>0.13</v>
      </c>
      <c r="F26" s="3">
        <v>150</v>
      </c>
      <c r="G26" s="3">
        <v>0.13</v>
      </c>
      <c r="H26" s="3">
        <v>100</v>
      </c>
      <c r="I26" s="2" t="s">
        <v>28</v>
      </c>
      <c r="J26" s="2" t="s">
        <v>35</v>
      </c>
    </row>
    <row r="27" spans="1:10" x14ac:dyDescent="0.45">
      <c r="A27" s="2" t="s">
        <v>57</v>
      </c>
      <c r="B27" s="3">
        <v>50</v>
      </c>
      <c r="C27" s="3">
        <v>1000</v>
      </c>
      <c r="D27" s="3">
        <v>80</v>
      </c>
      <c r="E27" s="3">
        <v>0.1</v>
      </c>
      <c r="F27" s="3">
        <v>150</v>
      </c>
      <c r="G27" s="3">
        <v>0.1</v>
      </c>
      <c r="H27" s="3">
        <v>150</v>
      </c>
      <c r="I27" s="2" t="s">
        <v>28</v>
      </c>
      <c r="J27" s="2" t="s">
        <v>28</v>
      </c>
    </row>
    <row r="28" spans="1:10" x14ac:dyDescent="0.45">
      <c r="A28" s="2" t="s">
        <v>58</v>
      </c>
      <c r="B28" s="3">
        <v>20</v>
      </c>
      <c r="C28" s="3">
        <v>1000</v>
      </c>
      <c r="D28" s="3">
        <v>150</v>
      </c>
      <c r="E28" s="3">
        <v>2.77</v>
      </c>
      <c r="F28" s="3">
        <v>2213</v>
      </c>
      <c r="G28" s="3">
        <v>1.82</v>
      </c>
      <c r="H28" s="3">
        <v>1453</v>
      </c>
      <c r="I28" s="2" t="s">
        <v>27</v>
      </c>
      <c r="J28" s="2" t="s">
        <v>28</v>
      </c>
    </row>
    <row r="29" spans="1:10" x14ac:dyDescent="0.45">
      <c r="A29" s="2" t="s">
        <v>59</v>
      </c>
      <c r="B29" s="3">
        <v>42</v>
      </c>
      <c r="C29" s="3">
        <v>1000</v>
      </c>
      <c r="D29" s="3">
        <v>20</v>
      </c>
      <c r="E29" s="3">
        <v>0.03</v>
      </c>
      <c r="F29" s="3">
        <v>150</v>
      </c>
      <c r="G29" s="3">
        <v>0.03</v>
      </c>
      <c r="H29" s="3">
        <v>100</v>
      </c>
      <c r="I29" s="2" t="s">
        <v>60</v>
      </c>
      <c r="J29" s="2" t="s">
        <v>27</v>
      </c>
    </row>
    <row r="30" spans="1:10" x14ac:dyDescent="0.45">
      <c r="A30" s="2" t="s">
        <v>61</v>
      </c>
      <c r="B30" s="3">
        <v>25</v>
      </c>
      <c r="C30" s="3">
        <v>1000</v>
      </c>
      <c r="D30" s="3">
        <v>25</v>
      </c>
      <c r="E30" s="3">
        <v>0.03</v>
      </c>
      <c r="F30" s="3">
        <v>150</v>
      </c>
      <c r="G30" s="3">
        <v>0.03</v>
      </c>
      <c r="H30" s="3">
        <v>150</v>
      </c>
      <c r="I30" s="2" t="s">
        <v>62</v>
      </c>
      <c r="J30" s="2" t="s">
        <v>28</v>
      </c>
    </row>
    <row r="31" spans="1:10" x14ac:dyDescent="0.45">
      <c r="A31" s="2" t="s">
        <v>63</v>
      </c>
      <c r="B31" s="3">
        <v>54</v>
      </c>
      <c r="C31" s="3">
        <v>1000</v>
      </c>
      <c r="D31" s="3">
        <v>100</v>
      </c>
      <c r="E31" s="3">
        <v>0.13</v>
      </c>
      <c r="F31" s="3">
        <v>150</v>
      </c>
      <c r="G31" s="3">
        <v>0.13</v>
      </c>
      <c r="H31" s="3">
        <v>150</v>
      </c>
      <c r="I31" s="2" t="s">
        <v>28</v>
      </c>
      <c r="J31" s="2" t="s">
        <v>27</v>
      </c>
    </row>
    <row r="32" spans="1:10" x14ac:dyDescent="0.45">
      <c r="A32" s="2" t="s">
        <v>64</v>
      </c>
      <c r="B32" s="3">
        <v>88</v>
      </c>
      <c r="C32" s="3" t="s">
        <v>65</v>
      </c>
      <c r="D32" s="3">
        <v>238</v>
      </c>
      <c r="E32" s="3">
        <v>0.4</v>
      </c>
      <c r="F32" s="3">
        <v>150</v>
      </c>
      <c r="G32" s="3">
        <v>0.4</v>
      </c>
      <c r="H32" s="3">
        <v>100</v>
      </c>
      <c r="I32" s="2" t="s">
        <v>66</v>
      </c>
      <c r="J32" s="2" t="s">
        <v>35</v>
      </c>
    </row>
    <row r="33" spans="1:10" x14ac:dyDescent="0.45">
      <c r="A33" s="2" t="s">
        <v>67</v>
      </c>
      <c r="B33" s="3" t="s">
        <v>68</v>
      </c>
      <c r="C33" s="3">
        <v>1000</v>
      </c>
      <c r="D33" s="3">
        <v>100</v>
      </c>
      <c r="E33" s="3">
        <v>0.17</v>
      </c>
      <c r="F33" s="3">
        <v>200</v>
      </c>
      <c r="G33" s="3">
        <v>0.08</v>
      </c>
      <c r="H33" s="3">
        <v>100</v>
      </c>
      <c r="I33" s="13" t="s">
        <v>69</v>
      </c>
      <c r="J33" s="2"/>
    </row>
    <row r="34" spans="1:10" x14ac:dyDescent="0.45">
      <c r="A34" s="2" t="s">
        <v>70</v>
      </c>
      <c r="B34" s="3" t="s">
        <v>68</v>
      </c>
      <c r="C34" s="3">
        <v>1000</v>
      </c>
      <c r="D34" s="3">
        <v>100</v>
      </c>
      <c r="E34" s="3">
        <v>0.18</v>
      </c>
      <c r="F34" s="3">
        <v>210</v>
      </c>
      <c r="G34" s="3">
        <v>0.18</v>
      </c>
      <c r="H34" s="3">
        <v>210</v>
      </c>
      <c r="I34" s="13" t="s">
        <v>71</v>
      </c>
      <c r="J34" s="2"/>
    </row>
    <row r="35" spans="1:10" x14ac:dyDescent="0.45">
      <c r="A35" s="2" t="s">
        <v>72</v>
      </c>
      <c r="B35" s="3" t="s">
        <v>68</v>
      </c>
      <c r="C35" s="3">
        <v>1000</v>
      </c>
      <c r="D35" s="3">
        <v>300</v>
      </c>
      <c r="E35" s="3">
        <v>2.5</v>
      </c>
      <c r="F35" s="3">
        <v>1000</v>
      </c>
      <c r="G35" s="3">
        <v>1.5</v>
      </c>
      <c r="H35" s="3">
        <v>600</v>
      </c>
      <c r="I35" s="2" t="s">
        <v>73</v>
      </c>
      <c r="J35" s="2"/>
    </row>
    <row r="36" spans="1:10" x14ac:dyDescent="0.45">
      <c r="A36" s="2" t="s">
        <v>74</v>
      </c>
      <c r="B36" s="3" t="s">
        <v>68</v>
      </c>
      <c r="C36" s="3">
        <v>1000</v>
      </c>
      <c r="D36" s="3">
        <v>125</v>
      </c>
      <c r="E36" s="3">
        <v>0.16</v>
      </c>
      <c r="F36" s="3">
        <v>150</v>
      </c>
      <c r="G36" s="3">
        <v>0.16</v>
      </c>
      <c r="H36" s="3">
        <v>150</v>
      </c>
      <c r="I36" s="2" t="s">
        <v>75</v>
      </c>
      <c r="J36" s="2"/>
    </row>
    <row r="37" spans="1:10" x14ac:dyDescent="0.45">
      <c r="A37" s="2" t="s">
        <v>76</v>
      </c>
      <c r="B37" s="3">
        <v>80</v>
      </c>
      <c r="C37" s="3" t="s">
        <v>56</v>
      </c>
      <c r="D37" s="3">
        <v>180</v>
      </c>
      <c r="E37" s="3">
        <v>0.38</v>
      </c>
      <c r="F37" s="3">
        <v>250</v>
      </c>
      <c r="G37" s="3">
        <v>0.15</v>
      </c>
      <c r="H37" s="3">
        <v>100</v>
      </c>
      <c r="I37" s="2" t="s">
        <v>35</v>
      </c>
      <c r="J37" s="2" t="s">
        <v>35</v>
      </c>
    </row>
    <row r="38" spans="1:10" x14ac:dyDescent="0.45">
      <c r="A38" s="2" t="s">
        <v>77</v>
      </c>
      <c r="B38" s="3">
        <v>80</v>
      </c>
      <c r="C38" s="3">
        <v>1000</v>
      </c>
      <c r="D38" s="3">
        <v>300</v>
      </c>
      <c r="E38" s="3">
        <v>0.63</v>
      </c>
      <c r="F38" s="3">
        <v>250</v>
      </c>
      <c r="G38" s="3">
        <v>0.25</v>
      </c>
      <c r="H38" s="3">
        <v>100</v>
      </c>
      <c r="I38" s="2" t="s">
        <v>28</v>
      </c>
      <c r="J38" s="2" t="s">
        <v>27</v>
      </c>
    </row>
    <row r="39" spans="1:10" x14ac:dyDescent="0.45">
      <c r="A39" s="2" t="s">
        <v>78</v>
      </c>
      <c r="B39" s="3">
        <v>80</v>
      </c>
      <c r="C39" s="3" t="s">
        <v>56</v>
      </c>
      <c r="D39" s="3">
        <v>75</v>
      </c>
      <c r="E39" s="3">
        <v>0.16</v>
      </c>
      <c r="F39" s="3">
        <v>250</v>
      </c>
      <c r="G39" s="3">
        <v>0.06</v>
      </c>
      <c r="H39" s="3">
        <v>100</v>
      </c>
      <c r="I39" s="2" t="s">
        <v>28</v>
      </c>
      <c r="J39" s="2" t="s">
        <v>27</v>
      </c>
    </row>
    <row r="40" spans="1:10" x14ac:dyDescent="0.45">
      <c r="A40" s="2" t="s">
        <v>79</v>
      </c>
      <c r="B40" s="3">
        <v>80</v>
      </c>
      <c r="C40" s="3" t="s">
        <v>56</v>
      </c>
      <c r="D40" s="3">
        <v>450</v>
      </c>
      <c r="E40" s="3">
        <v>0.94</v>
      </c>
      <c r="F40" s="3">
        <v>250</v>
      </c>
      <c r="G40" s="3">
        <v>0.38</v>
      </c>
      <c r="H40" s="3">
        <v>100</v>
      </c>
      <c r="I40" s="2" t="s">
        <v>28</v>
      </c>
      <c r="J40" s="2" t="s">
        <v>27</v>
      </c>
    </row>
    <row r="41" spans="1:10" x14ac:dyDescent="0.45">
      <c r="A41" s="2" t="s">
        <v>80</v>
      </c>
      <c r="B41" s="3">
        <v>80</v>
      </c>
      <c r="C41" s="3">
        <v>1000</v>
      </c>
      <c r="D41" s="3">
        <v>275</v>
      </c>
      <c r="E41" s="3">
        <v>0.34</v>
      </c>
      <c r="F41" s="3">
        <v>150</v>
      </c>
      <c r="G41" s="3">
        <v>0.34</v>
      </c>
      <c r="H41" s="3">
        <v>150</v>
      </c>
      <c r="I41" s="2" t="s">
        <v>27</v>
      </c>
      <c r="J41" s="2" t="s">
        <v>28</v>
      </c>
    </row>
    <row r="42" spans="1:10" x14ac:dyDescent="0.45">
      <c r="A42" s="2" t="s">
        <v>81</v>
      </c>
      <c r="B42" s="3">
        <v>83</v>
      </c>
      <c r="C42" s="3" t="s">
        <v>56</v>
      </c>
      <c r="D42" s="3">
        <v>75</v>
      </c>
      <c r="E42" s="3">
        <v>0.16</v>
      </c>
      <c r="F42" s="3">
        <v>250</v>
      </c>
      <c r="G42" s="3">
        <v>0.06</v>
      </c>
      <c r="H42" s="3">
        <v>100</v>
      </c>
      <c r="I42" s="2" t="s">
        <v>28</v>
      </c>
      <c r="J42" s="2" t="s">
        <v>28</v>
      </c>
    </row>
    <row r="43" spans="1:10" x14ac:dyDescent="0.45">
      <c r="A43" s="2" t="s">
        <v>82</v>
      </c>
      <c r="B43" s="3">
        <v>70</v>
      </c>
      <c r="C43" s="3" t="s">
        <v>83</v>
      </c>
      <c r="D43" s="3">
        <v>125</v>
      </c>
      <c r="E43" s="3">
        <v>0.32</v>
      </c>
      <c r="F43" s="3">
        <v>150</v>
      </c>
      <c r="G43" s="3">
        <v>0.13</v>
      </c>
      <c r="H43" s="3">
        <v>100</v>
      </c>
      <c r="I43" s="2" t="s">
        <v>24</v>
      </c>
      <c r="J43" s="14" t="s">
        <v>35</v>
      </c>
    </row>
    <row r="44" spans="1:10" x14ac:dyDescent="0.45">
      <c r="A44" s="2" t="s">
        <v>84</v>
      </c>
      <c r="B44" s="3">
        <v>7</v>
      </c>
      <c r="C44" s="3">
        <v>1000</v>
      </c>
      <c r="D44" s="3">
        <v>100</v>
      </c>
      <c r="E44" s="3">
        <v>0.13</v>
      </c>
      <c r="F44" s="3">
        <v>150</v>
      </c>
      <c r="G44" s="3">
        <v>0.13</v>
      </c>
      <c r="H44" s="3">
        <v>150</v>
      </c>
      <c r="I44" s="2" t="s">
        <v>24</v>
      </c>
      <c r="J44" s="2" t="s">
        <v>28</v>
      </c>
    </row>
    <row r="45" spans="1:10" x14ac:dyDescent="0.45">
      <c r="A45" s="2" t="s">
        <v>85</v>
      </c>
      <c r="B45" s="3">
        <v>80</v>
      </c>
      <c r="C45" s="3">
        <v>1000</v>
      </c>
      <c r="D45" s="3">
        <v>250</v>
      </c>
      <c r="E45" s="3">
        <v>0.71</v>
      </c>
      <c r="F45" s="3">
        <v>339</v>
      </c>
      <c r="G45" s="3">
        <v>0.31</v>
      </c>
      <c r="H45" s="3">
        <v>100</v>
      </c>
      <c r="I45" s="2" t="s">
        <v>28</v>
      </c>
      <c r="J45" s="2" t="s">
        <v>28</v>
      </c>
    </row>
    <row r="46" spans="1:10" x14ac:dyDescent="0.45">
      <c r="A46" s="2" t="s">
        <v>86</v>
      </c>
      <c r="B46" s="3">
        <v>72</v>
      </c>
      <c r="C46" s="3">
        <v>1000</v>
      </c>
      <c r="D46" s="3">
        <v>1800</v>
      </c>
      <c r="E46" s="3">
        <v>6.76</v>
      </c>
      <c r="F46" s="3">
        <v>450</v>
      </c>
      <c r="G46" s="3">
        <v>3.6</v>
      </c>
      <c r="H46" s="3">
        <v>240</v>
      </c>
      <c r="I46" s="2" t="s">
        <v>25</v>
      </c>
      <c r="J46" s="2" t="s">
        <v>35</v>
      </c>
    </row>
    <row r="47" spans="1:10" x14ac:dyDescent="0.45">
      <c r="A47" s="2" t="s">
        <v>87</v>
      </c>
      <c r="B47" s="3">
        <v>72</v>
      </c>
      <c r="C47" s="3" t="s">
        <v>88</v>
      </c>
      <c r="D47" s="3">
        <v>358</v>
      </c>
      <c r="E47" s="3">
        <v>0.45</v>
      </c>
      <c r="F47" s="3">
        <v>150</v>
      </c>
      <c r="G47" s="3">
        <v>0.33</v>
      </c>
      <c r="H47" s="3">
        <v>110</v>
      </c>
      <c r="I47" s="2" t="s">
        <v>46</v>
      </c>
      <c r="J47" s="2" t="s">
        <v>35</v>
      </c>
    </row>
    <row r="48" spans="1:10" x14ac:dyDescent="0.45">
      <c r="A48" s="2" t="s">
        <v>89</v>
      </c>
      <c r="B48" s="3">
        <v>72</v>
      </c>
      <c r="C48" s="3">
        <v>1000</v>
      </c>
      <c r="D48" s="3">
        <v>3825</v>
      </c>
      <c r="E48" s="3">
        <v>21.37</v>
      </c>
      <c r="F48" s="3">
        <v>670</v>
      </c>
      <c r="G48" s="3">
        <v>21.69</v>
      </c>
      <c r="H48" s="3">
        <v>680</v>
      </c>
      <c r="I48" s="2" t="s">
        <v>24</v>
      </c>
      <c r="J48" s="2" t="s">
        <v>35</v>
      </c>
    </row>
    <row r="49" spans="1:10" x14ac:dyDescent="0.45">
      <c r="A49" s="2" t="s">
        <v>90</v>
      </c>
      <c r="B49" s="3">
        <v>52</v>
      </c>
      <c r="C49" s="3">
        <v>1000</v>
      </c>
      <c r="D49" s="3">
        <v>100</v>
      </c>
      <c r="E49" s="3">
        <v>0.25</v>
      </c>
      <c r="F49" s="3">
        <v>300</v>
      </c>
      <c r="G49" s="3">
        <v>0.38</v>
      </c>
      <c r="H49" s="3">
        <v>450</v>
      </c>
      <c r="I49" s="2" t="s">
        <v>24</v>
      </c>
      <c r="J49" s="2" t="s">
        <v>25</v>
      </c>
    </row>
    <row r="50" spans="1:10" x14ac:dyDescent="0.45">
      <c r="A50" s="2" t="s">
        <v>91</v>
      </c>
      <c r="B50" s="3">
        <v>35</v>
      </c>
      <c r="C50" s="3">
        <v>1000</v>
      </c>
      <c r="D50" s="3">
        <v>300</v>
      </c>
      <c r="E50" s="3">
        <v>0.38</v>
      </c>
      <c r="F50" s="3">
        <v>150</v>
      </c>
      <c r="G50" s="3">
        <v>0.38</v>
      </c>
      <c r="H50" s="3">
        <v>150</v>
      </c>
      <c r="I50" s="2" t="s">
        <v>27</v>
      </c>
      <c r="J50" s="2" t="s">
        <v>28</v>
      </c>
    </row>
    <row r="51" spans="1:10" x14ac:dyDescent="0.45">
      <c r="A51" s="2" t="s">
        <v>92</v>
      </c>
      <c r="B51" s="3">
        <v>53</v>
      </c>
      <c r="C51" s="3">
        <v>1000</v>
      </c>
      <c r="D51" s="3">
        <v>80</v>
      </c>
      <c r="E51" s="3">
        <v>0.27</v>
      </c>
      <c r="F51" s="3">
        <v>400</v>
      </c>
      <c r="G51" s="3">
        <v>0.27</v>
      </c>
      <c r="H51" s="3">
        <v>400</v>
      </c>
      <c r="I51" s="2" t="s">
        <v>28</v>
      </c>
      <c r="J51" s="2" t="s">
        <v>28</v>
      </c>
    </row>
    <row r="52" spans="1:10" x14ac:dyDescent="0.45">
      <c r="A52" s="2" t="s">
        <v>93</v>
      </c>
      <c r="B52" s="3">
        <v>39</v>
      </c>
      <c r="C52" s="3">
        <v>1000</v>
      </c>
      <c r="D52" s="3">
        <v>80</v>
      </c>
      <c r="E52" s="3">
        <v>0.1</v>
      </c>
      <c r="F52" s="3">
        <v>150</v>
      </c>
      <c r="G52" s="3">
        <v>0.1</v>
      </c>
      <c r="H52" s="3">
        <v>150</v>
      </c>
      <c r="I52" s="2" t="s">
        <v>28</v>
      </c>
      <c r="J52" s="2" t="s">
        <v>28</v>
      </c>
    </row>
    <row r="53" spans="1:10" x14ac:dyDescent="0.45">
      <c r="A53" s="2" t="s">
        <v>94</v>
      </c>
      <c r="B53" s="3">
        <v>39</v>
      </c>
      <c r="C53" s="3">
        <v>1000</v>
      </c>
      <c r="D53" s="3">
        <v>250</v>
      </c>
      <c r="E53" s="3">
        <v>0.84</v>
      </c>
      <c r="F53" s="3">
        <v>405</v>
      </c>
      <c r="G53" s="3">
        <v>0.88</v>
      </c>
      <c r="H53" s="3">
        <v>420</v>
      </c>
      <c r="I53" s="2" t="s">
        <v>27</v>
      </c>
      <c r="J53" s="2" t="s">
        <v>95</v>
      </c>
    </row>
    <row r="54" spans="1:10" x14ac:dyDescent="0.45">
      <c r="A54" s="2" t="s">
        <v>96</v>
      </c>
      <c r="B54" s="3">
        <v>80</v>
      </c>
      <c r="C54" s="3">
        <v>1000</v>
      </c>
      <c r="D54" s="3">
        <v>275</v>
      </c>
      <c r="E54" s="3">
        <v>0.76</v>
      </c>
      <c r="F54" s="3">
        <v>331</v>
      </c>
      <c r="G54" s="3">
        <v>0.35</v>
      </c>
      <c r="H54" s="3">
        <v>151</v>
      </c>
      <c r="I54" s="2" t="s">
        <v>27</v>
      </c>
      <c r="J54" s="2" t="s">
        <v>28</v>
      </c>
    </row>
    <row r="55" spans="1:10" x14ac:dyDescent="0.45">
      <c r="A55" s="2" t="s">
        <v>97</v>
      </c>
      <c r="B55" s="3">
        <v>86</v>
      </c>
      <c r="C55" s="3">
        <v>1000</v>
      </c>
      <c r="D55" s="3">
        <v>125</v>
      </c>
      <c r="E55" s="3">
        <v>0.16</v>
      </c>
      <c r="F55" s="3">
        <v>150</v>
      </c>
      <c r="G55" s="3">
        <v>0.16</v>
      </c>
      <c r="H55" s="3">
        <v>100</v>
      </c>
      <c r="I55" s="2" t="s">
        <v>24</v>
      </c>
      <c r="J55" s="2" t="s">
        <v>28</v>
      </c>
    </row>
    <row r="56" spans="1:10" x14ac:dyDescent="0.45">
      <c r="A56" s="2" t="s">
        <v>98</v>
      </c>
      <c r="B56" s="3">
        <v>72</v>
      </c>
      <c r="C56" s="3">
        <v>1000</v>
      </c>
      <c r="D56" s="3">
        <v>275</v>
      </c>
      <c r="E56" s="3">
        <v>0.34</v>
      </c>
      <c r="F56" s="3">
        <v>150</v>
      </c>
      <c r="G56" s="3">
        <v>0.34</v>
      </c>
      <c r="H56" s="3">
        <v>150</v>
      </c>
      <c r="I56" s="2" t="s">
        <v>28</v>
      </c>
      <c r="J56" s="2" t="s">
        <v>28</v>
      </c>
    </row>
    <row r="57" spans="1:10" x14ac:dyDescent="0.45">
      <c r="A57" s="2" t="s">
        <v>99</v>
      </c>
      <c r="B57" s="3">
        <v>33</v>
      </c>
      <c r="C57" s="3">
        <v>1000</v>
      </c>
      <c r="D57" s="3">
        <v>225</v>
      </c>
      <c r="E57" s="3">
        <v>0.54</v>
      </c>
      <c r="F57" s="3">
        <v>290</v>
      </c>
      <c r="G57" s="3">
        <v>1.03</v>
      </c>
      <c r="H57" s="3">
        <v>550</v>
      </c>
      <c r="I57" s="2" t="s">
        <v>27</v>
      </c>
      <c r="J57" s="2" t="s">
        <v>28</v>
      </c>
    </row>
    <row r="58" spans="1:10" x14ac:dyDescent="0.45">
      <c r="A58" s="2" t="s">
        <v>100</v>
      </c>
      <c r="B58" s="3">
        <v>88</v>
      </c>
      <c r="C58" s="3" t="s">
        <v>101</v>
      </c>
      <c r="D58" s="3">
        <v>156</v>
      </c>
      <c r="E58" s="3">
        <v>0.26</v>
      </c>
      <c r="F58" s="3">
        <v>150</v>
      </c>
      <c r="G58" s="3">
        <v>0.26</v>
      </c>
      <c r="H58" s="3">
        <v>100</v>
      </c>
      <c r="I58" s="2" t="s">
        <v>24</v>
      </c>
      <c r="J58" s="2" t="s">
        <v>35</v>
      </c>
    </row>
    <row r="59" spans="1:10" x14ac:dyDescent="0.45">
      <c r="A59" s="2" t="s">
        <v>102</v>
      </c>
      <c r="B59" s="3">
        <v>72</v>
      </c>
      <c r="C59" s="3">
        <v>1000</v>
      </c>
      <c r="D59" s="3">
        <v>80</v>
      </c>
      <c r="E59" s="3">
        <v>0.53</v>
      </c>
      <c r="F59" s="3">
        <v>800</v>
      </c>
      <c r="G59" s="3">
        <v>0.4</v>
      </c>
      <c r="H59" s="3">
        <v>600</v>
      </c>
      <c r="I59" s="2" t="s">
        <v>28</v>
      </c>
      <c r="J59" s="2" t="s">
        <v>35</v>
      </c>
    </row>
    <row r="60" spans="1:10" x14ac:dyDescent="0.45">
      <c r="A60" s="2" t="s">
        <v>103</v>
      </c>
      <c r="B60" s="3">
        <v>78</v>
      </c>
      <c r="C60" s="3">
        <v>1000</v>
      </c>
      <c r="D60" s="3">
        <v>300</v>
      </c>
      <c r="E60" s="3">
        <v>0.38</v>
      </c>
      <c r="F60" s="3">
        <v>150</v>
      </c>
      <c r="G60" s="3">
        <v>0.38</v>
      </c>
      <c r="H60" s="3">
        <v>150</v>
      </c>
      <c r="I60" s="2" t="s">
        <v>27</v>
      </c>
      <c r="J60" s="2" t="s">
        <v>28</v>
      </c>
    </row>
    <row r="61" spans="1:10" x14ac:dyDescent="0.45">
      <c r="A61" s="2" t="s">
        <v>104</v>
      </c>
      <c r="B61" s="3">
        <v>78</v>
      </c>
      <c r="C61" s="3" t="s">
        <v>48</v>
      </c>
      <c r="D61" s="3">
        <v>4</v>
      </c>
      <c r="E61" s="3">
        <v>0.01</v>
      </c>
      <c r="F61" s="3">
        <v>150</v>
      </c>
      <c r="G61" s="3">
        <v>0.01</v>
      </c>
      <c r="H61" s="3">
        <v>150</v>
      </c>
      <c r="I61" s="2" t="s">
        <v>28</v>
      </c>
      <c r="J61" s="2" t="s">
        <v>28</v>
      </c>
    </row>
    <row r="62" spans="1:10" x14ac:dyDescent="0.45">
      <c r="A62" s="2" t="s">
        <v>105</v>
      </c>
      <c r="B62" s="3">
        <v>88</v>
      </c>
      <c r="C62" s="3" t="s">
        <v>65</v>
      </c>
      <c r="D62" s="3">
        <v>115</v>
      </c>
      <c r="E62" s="3">
        <v>0.19</v>
      </c>
      <c r="F62" s="3">
        <v>150</v>
      </c>
      <c r="G62" s="3">
        <v>0.19</v>
      </c>
      <c r="H62" s="3">
        <v>100</v>
      </c>
      <c r="I62" s="2" t="s">
        <v>95</v>
      </c>
      <c r="J62" s="2" t="s">
        <v>35</v>
      </c>
    </row>
    <row r="63" spans="1:10" x14ac:dyDescent="0.45">
      <c r="A63" s="2" t="s">
        <v>106</v>
      </c>
      <c r="B63" s="3">
        <v>88</v>
      </c>
      <c r="C63" s="3" t="s">
        <v>65</v>
      </c>
      <c r="D63" s="3">
        <v>231</v>
      </c>
      <c r="E63" s="3">
        <v>0.39</v>
      </c>
      <c r="F63" s="3">
        <v>150</v>
      </c>
      <c r="G63" s="3">
        <v>0.39</v>
      </c>
      <c r="H63" s="3">
        <v>100</v>
      </c>
      <c r="I63" s="2" t="s">
        <v>95</v>
      </c>
      <c r="J63" s="2" t="s">
        <v>35</v>
      </c>
    </row>
    <row r="64" spans="1:10" x14ac:dyDescent="0.45">
      <c r="A64" s="2" t="s">
        <v>107</v>
      </c>
      <c r="B64" s="3">
        <v>88</v>
      </c>
      <c r="C64" s="3" t="s">
        <v>65</v>
      </c>
      <c r="D64" s="3">
        <v>346</v>
      </c>
      <c r="E64" s="3">
        <v>0.57999999999999996</v>
      </c>
      <c r="F64" s="3">
        <v>150</v>
      </c>
      <c r="G64" s="3">
        <v>0.57999999999999996</v>
      </c>
      <c r="H64" s="3">
        <v>100</v>
      </c>
      <c r="I64" s="2" t="s">
        <v>95</v>
      </c>
      <c r="J64" s="2" t="s">
        <v>35</v>
      </c>
    </row>
    <row r="65" spans="1:10" x14ac:dyDescent="0.45">
      <c r="A65" s="2" t="s">
        <v>108</v>
      </c>
      <c r="B65" s="3">
        <v>84</v>
      </c>
      <c r="C65" s="3">
        <v>1000</v>
      </c>
      <c r="D65" s="3">
        <v>175</v>
      </c>
      <c r="E65" s="3">
        <v>0.22</v>
      </c>
      <c r="F65" s="3">
        <v>150</v>
      </c>
      <c r="G65" s="3">
        <v>0.22</v>
      </c>
      <c r="H65" s="3">
        <v>100</v>
      </c>
      <c r="I65" s="2" t="s">
        <v>25</v>
      </c>
      <c r="J65" s="2" t="s">
        <v>28</v>
      </c>
    </row>
    <row r="66" spans="1:10" x14ac:dyDescent="0.45">
      <c r="A66" s="2" t="s">
        <v>109</v>
      </c>
      <c r="B66" s="3">
        <v>59</v>
      </c>
      <c r="C66" s="3">
        <v>1000</v>
      </c>
      <c r="D66" s="3">
        <v>25</v>
      </c>
      <c r="E66" s="3">
        <v>0.03</v>
      </c>
      <c r="F66" s="3">
        <v>150</v>
      </c>
      <c r="G66" s="3">
        <v>0.03</v>
      </c>
      <c r="H66" s="3">
        <v>100</v>
      </c>
      <c r="I66" s="2" t="s">
        <v>24</v>
      </c>
      <c r="J66" s="2" t="s">
        <v>27</v>
      </c>
    </row>
    <row r="67" spans="1:10" x14ac:dyDescent="0.45">
      <c r="A67" s="2" t="s">
        <v>110</v>
      </c>
      <c r="B67" s="3">
        <v>28</v>
      </c>
      <c r="C67" s="3">
        <v>1000</v>
      </c>
      <c r="D67" s="3">
        <v>300</v>
      </c>
      <c r="E67" s="3">
        <v>3.25</v>
      </c>
      <c r="F67" s="3">
        <v>1300</v>
      </c>
      <c r="G67" s="3">
        <v>2.75</v>
      </c>
      <c r="H67" s="3">
        <v>1100</v>
      </c>
      <c r="I67" s="2" t="s">
        <v>28</v>
      </c>
      <c r="J67" s="2" t="s">
        <v>43</v>
      </c>
    </row>
    <row r="68" spans="1:10" x14ac:dyDescent="0.45">
      <c r="A68" s="2" t="s">
        <v>111</v>
      </c>
      <c r="B68" s="3">
        <v>30</v>
      </c>
      <c r="C68" s="3">
        <v>1000</v>
      </c>
      <c r="D68" s="3">
        <v>300</v>
      </c>
      <c r="E68" s="3">
        <v>0.5</v>
      </c>
      <c r="F68" s="3">
        <v>200</v>
      </c>
      <c r="G68" s="3">
        <v>0.88</v>
      </c>
      <c r="H68" s="3">
        <v>350</v>
      </c>
      <c r="I68" s="2" t="s">
        <v>27</v>
      </c>
      <c r="J68" s="2" t="s">
        <v>28</v>
      </c>
    </row>
    <row r="69" spans="1:10" x14ac:dyDescent="0.45">
      <c r="A69" s="2" t="s">
        <v>112</v>
      </c>
      <c r="B69" s="3">
        <v>70</v>
      </c>
      <c r="C69" s="3" t="s">
        <v>113</v>
      </c>
      <c r="D69" s="3">
        <v>100</v>
      </c>
      <c r="E69" s="3">
        <v>0.45</v>
      </c>
      <c r="F69" s="3">
        <v>310</v>
      </c>
      <c r="G69" s="3">
        <v>0.18</v>
      </c>
      <c r="H69" s="3">
        <v>120</v>
      </c>
      <c r="I69" s="2" t="s">
        <v>28</v>
      </c>
      <c r="J69" s="2" t="s">
        <v>28</v>
      </c>
    </row>
    <row r="70" spans="1:10" x14ac:dyDescent="0.45">
      <c r="A70" s="2" t="s">
        <v>114</v>
      </c>
      <c r="B70" s="3">
        <v>89</v>
      </c>
      <c r="C70" s="3">
        <v>1000</v>
      </c>
      <c r="D70" s="3">
        <v>100</v>
      </c>
      <c r="E70" s="3">
        <v>0.19</v>
      </c>
      <c r="F70" s="3">
        <v>150</v>
      </c>
      <c r="G70" s="3">
        <v>0.12</v>
      </c>
      <c r="H70" s="3">
        <v>100</v>
      </c>
      <c r="I70" s="2" t="s">
        <v>25</v>
      </c>
      <c r="J70" s="2" t="s">
        <v>35</v>
      </c>
    </row>
    <row r="71" spans="1:10" x14ac:dyDescent="0.45">
      <c r="A71" s="2" t="s">
        <v>115</v>
      </c>
      <c r="B71" s="3">
        <v>40</v>
      </c>
      <c r="C71" s="3">
        <v>1000</v>
      </c>
      <c r="D71" s="3">
        <v>300</v>
      </c>
      <c r="E71" s="3">
        <v>0.5</v>
      </c>
      <c r="F71" s="3">
        <v>200</v>
      </c>
      <c r="G71" s="3">
        <v>0.5</v>
      </c>
      <c r="H71" s="3">
        <v>200</v>
      </c>
      <c r="I71" s="2" t="s">
        <v>27</v>
      </c>
      <c r="J71" s="2" t="s">
        <v>25</v>
      </c>
    </row>
    <row r="72" spans="1:10" x14ac:dyDescent="0.45">
      <c r="A72" s="2" t="s">
        <v>116</v>
      </c>
      <c r="B72" s="3">
        <v>79</v>
      </c>
      <c r="C72" s="3" t="s">
        <v>117</v>
      </c>
      <c r="D72" s="3">
        <v>55</v>
      </c>
      <c r="E72" s="3">
        <v>0.09</v>
      </c>
      <c r="F72" s="3">
        <v>200</v>
      </c>
      <c r="G72" s="3">
        <v>0.09</v>
      </c>
      <c r="H72" s="3">
        <v>200</v>
      </c>
      <c r="I72" s="2" t="s">
        <v>24</v>
      </c>
      <c r="J72" s="2" t="s">
        <v>35</v>
      </c>
    </row>
    <row r="73" spans="1:10" x14ac:dyDescent="0.45">
      <c r="A73" s="2" t="s">
        <v>118</v>
      </c>
      <c r="B73" s="3">
        <v>75</v>
      </c>
      <c r="C73" s="3">
        <v>1000</v>
      </c>
      <c r="D73" s="3">
        <v>100</v>
      </c>
      <c r="E73" s="3">
        <v>0.23</v>
      </c>
      <c r="F73" s="3">
        <v>280</v>
      </c>
      <c r="G73" s="3">
        <v>0.23</v>
      </c>
      <c r="H73" s="3">
        <v>280</v>
      </c>
      <c r="I73" s="2" t="s">
        <v>24</v>
      </c>
      <c r="J73" s="2" t="s">
        <v>35</v>
      </c>
    </row>
    <row r="74" spans="1:10" x14ac:dyDescent="0.45">
      <c r="A74" s="2" t="s">
        <v>119</v>
      </c>
      <c r="B74" s="3">
        <v>58</v>
      </c>
      <c r="C74" s="3">
        <v>1000</v>
      </c>
      <c r="D74" s="3">
        <v>300</v>
      </c>
      <c r="E74" s="3">
        <v>2.5</v>
      </c>
      <c r="F74" s="3">
        <v>1000</v>
      </c>
      <c r="G74" s="3">
        <v>1.5</v>
      </c>
      <c r="H74" s="3">
        <v>600</v>
      </c>
      <c r="I74" s="2" t="s">
        <v>28</v>
      </c>
      <c r="J74" s="2" t="s">
        <v>35</v>
      </c>
    </row>
    <row r="75" spans="1:10" x14ac:dyDescent="0.45">
      <c r="A75" s="2" t="s">
        <v>120</v>
      </c>
      <c r="B75" s="3">
        <v>58</v>
      </c>
      <c r="C75" s="3">
        <v>1000</v>
      </c>
      <c r="D75" s="3">
        <v>280</v>
      </c>
      <c r="E75" s="3">
        <v>2.34</v>
      </c>
      <c r="F75" s="3">
        <v>600</v>
      </c>
      <c r="G75" s="3">
        <v>1.4</v>
      </c>
      <c r="H75" s="3">
        <v>300</v>
      </c>
      <c r="I75" s="2" t="s">
        <v>28</v>
      </c>
      <c r="J75" s="2" t="s">
        <v>35</v>
      </c>
    </row>
    <row r="76" spans="1:10" x14ac:dyDescent="0.45">
      <c r="A76" s="2" t="s">
        <v>121</v>
      </c>
      <c r="B76" s="3">
        <v>58</v>
      </c>
      <c r="C76" s="3">
        <v>1000</v>
      </c>
      <c r="D76" s="3">
        <v>1000</v>
      </c>
      <c r="E76" s="3">
        <v>8.34</v>
      </c>
      <c r="F76" s="3">
        <v>1000</v>
      </c>
      <c r="G76" s="3">
        <v>5</v>
      </c>
      <c r="H76" s="3">
        <v>600</v>
      </c>
      <c r="I76" s="2" t="s">
        <v>24</v>
      </c>
      <c r="J76" s="2" t="s">
        <v>35</v>
      </c>
    </row>
    <row r="77" spans="1:10" x14ac:dyDescent="0.45">
      <c r="A77" s="2" t="s">
        <v>122</v>
      </c>
      <c r="B77" s="3">
        <v>58</v>
      </c>
      <c r="C77" s="3">
        <v>1000</v>
      </c>
      <c r="D77" s="3">
        <v>120</v>
      </c>
      <c r="E77" s="3">
        <v>0.2</v>
      </c>
      <c r="F77" s="3">
        <v>200</v>
      </c>
      <c r="G77" s="3">
        <v>0.2</v>
      </c>
      <c r="H77" s="3">
        <v>200</v>
      </c>
      <c r="I77" s="2" t="s">
        <v>28</v>
      </c>
      <c r="J77" s="2" t="s">
        <v>28</v>
      </c>
    </row>
    <row r="78" spans="1:10" x14ac:dyDescent="0.45">
      <c r="A78" s="2" t="s">
        <v>123</v>
      </c>
      <c r="B78" s="3">
        <v>82</v>
      </c>
      <c r="C78" s="3">
        <v>1000</v>
      </c>
      <c r="D78" s="3">
        <v>150</v>
      </c>
      <c r="E78" s="3">
        <v>0.16</v>
      </c>
      <c r="F78" s="3">
        <v>130</v>
      </c>
      <c r="G78" s="3">
        <v>0.13</v>
      </c>
      <c r="H78" s="3">
        <v>100</v>
      </c>
      <c r="I78" s="2" t="s">
        <v>35</v>
      </c>
      <c r="J78" s="2" t="s">
        <v>35</v>
      </c>
    </row>
    <row r="79" spans="1:10" x14ac:dyDescent="0.45">
      <c r="A79" s="2" t="s">
        <v>124</v>
      </c>
      <c r="B79" s="3">
        <v>82</v>
      </c>
      <c r="C79" s="3">
        <v>1000</v>
      </c>
      <c r="D79" s="3">
        <v>200</v>
      </c>
      <c r="E79" s="3">
        <v>0.22</v>
      </c>
      <c r="F79" s="3">
        <v>130</v>
      </c>
      <c r="G79" s="3">
        <v>0.17</v>
      </c>
      <c r="H79" s="3">
        <v>100</v>
      </c>
      <c r="I79" s="2" t="s">
        <v>35</v>
      </c>
      <c r="J79" s="2" t="s">
        <v>35</v>
      </c>
    </row>
    <row r="80" spans="1:10" x14ac:dyDescent="0.45">
      <c r="A80" s="2" t="s">
        <v>125</v>
      </c>
      <c r="B80" s="3">
        <v>82</v>
      </c>
      <c r="C80" s="3">
        <v>1000</v>
      </c>
      <c r="D80" s="3">
        <v>200</v>
      </c>
      <c r="E80" s="3">
        <v>0.22</v>
      </c>
      <c r="F80" s="3">
        <v>130</v>
      </c>
      <c r="G80" s="3">
        <v>0.17</v>
      </c>
      <c r="H80" s="3">
        <v>100</v>
      </c>
      <c r="I80" s="2" t="s">
        <v>35</v>
      </c>
      <c r="J80" s="2" t="s">
        <v>35</v>
      </c>
    </row>
    <row r="81" spans="1:10" x14ac:dyDescent="0.45">
      <c r="A81" s="2" t="s">
        <v>126</v>
      </c>
      <c r="B81" s="3">
        <v>82</v>
      </c>
      <c r="C81" s="3">
        <v>1000</v>
      </c>
      <c r="D81" s="3">
        <v>200</v>
      </c>
      <c r="E81" s="3">
        <v>0.22</v>
      </c>
      <c r="F81" s="3">
        <v>130</v>
      </c>
      <c r="G81" s="3">
        <v>0.17</v>
      </c>
      <c r="H81" s="3">
        <v>100</v>
      </c>
      <c r="I81" s="2" t="s">
        <v>35</v>
      </c>
      <c r="J81" s="2" t="s">
        <v>35</v>
      </c>
    </row>
    <row r="82" spans="1:10" x14ac:dyDescent="0.45">
      <c r="A82" s="2" t="s">
        <v>127</v>
      </c>
      <c r="B82" s="3">
        <v>82</v>
      </c>
      <c r="C82" s="3">
        <v>1000</v>
      </c>
      <c r="D82" s="3">
        <v>150</v>
      </c>
      <c r="E82" s="3">
        <v>0.16</v>
      </c>
      <c r="F82" s="3">
        <v>130</v>
      </c>
      <c r="G82" s="3">
        <v>0.13</v>
      </c>
      <c r="H82" s="3">
        <v>100</v>
      </c>
      <c r="I82" s="2" t="s">
        <v>35</v>
      </c>
      <c r="J82" s="2" t="s">
        <v>35</v>
      </c>
    </row>
    <row r="83" spans="1:10" x14ac:dyDescent="0.45">
      <c r="A83" s="2" t="s">
        <v>128</v>
      </c>
      <c r="B83" s="3">
        <v>82</v>
      </c>
      <c r="C83" s="3">
        <v>1000</v>
      </c>
      <c r="D83" s="3">
        <v>150</v>
      </c>
      <c r="E83" s="3">
        <v>0.16</v>
      </c>
      <c r="F83" s="3">
        <v>130</v>
      </c>
      <c r="G83" s="3">
        <v>0.13</v>
      </c>
      <c r="H83" s="3">
        <v>100</v>
      </c>
      <c r="I83" s="2" t="s">
        <v>35</v>
      </c>
      <c r="J83" s="2" t="s">
        <v>35</v>
      </c>
    </row>
    <row r="84" spans="1:10" x14ac:dyDescent="0.45">
      <c r="A84" s="2" t="s">
        <v>129</v>
      </c>
      <c r="B84" s="3">
        <v>49</v>
      </c>
      <c r="C84" s="3" t="s">
        <v>130</v>
      </c>
      <c r="D84" s="3" t="s">
        <v>131</v>
      </c>
      <c r="E84" s="3" t="s">
        <v>131</v>
      </c>
      <c r="F84" s="3">
        <v>5400</v>
      </c>
      <c r="G84" s="3" t="s">
        <v>131</v>
      </c>
      <c r="H84" s="3">
        <v>12000</v>
      </c>
      <c r="I84" s="2"/>
      <c r="J84" s="2" t="s">
        <v>35</v>
      </c>
    </row>
    <row r="85" spans="1:10" x14ac:dyDescent="0.45">
      <c r="A85" s="2" t="s">
        <v>132</v>
      </c>
      <c r="B85" s="3">
        <v>55</v>
      </c>
      <c r="C85" s="3" t="s">
        <v>130</v>
      </c>
      <c r="D85" s="3">
        <v>430</v>
      </c>
      <c r="E85" s="3">
        <v>1</v>
      </c>
      <c r="F85" s="3">
        <v>280</v>
      </c>
      <c r="G85" s="3">
        <v>1</v>
      </c>
      <c r="H85" s="3">
        <v>280</v>
      </c>
      <c r="I85" s="2" t="s">
        <v>28</v>
      </c>
      <c r="J85" s="2" t="s">
        <v>35</v>
      </c>
    </row>
    <row r="86" spans="1:10" x14ac:dyDescent="0.45">
      <c r="A86" s="14" t="s">
        <v>133</v>
      </c>
      <c r="B86" s="3">
        <v>59</v>
      </c>
      <c r="C86" s="3">
        <v>1000</v>
      </c>
      <c r="D86" s="3">
        <v>100</v>
      </c>
      <c r="E86" s="3">
        <v>0.13</v>
      </c>
      <c r="F86" s="3">
        <v>150</v>
      </c>
      <c r="G86" s="3">
        <v>0.13</v>
      </c>
      <c r="H86" s="3">
        <v>100</v>
      </c>
      <c r="I86" s="14" t="s">
        <v>24</v>
      </c>
      <c r="J86" s="14" t="s">
        <v>35</v>
      </c>
    </row>
    <row r="87" spans="1:10" x14ac:dyDescent="0.45">
      <c r="A87" s="2" t="s">
        <v>134</v>
      </c>
      <c r="B87" s="3">
        <v>88</v>
      </c>
      <c r="C87" s="3" t="s">
        <v>65</v>
      </c>
      <c r="D87" s="3">
        <v>151</v>
      </c>
      <c r="E87" s="3">
        <v>0.25</v>
      </c>
      <c r="F87" s="3">
        <v>150</v>
      </c>
      <c r="G87" s="3">
        <v>0.25</v>
      </c>
      <c r="H87" s="3">
        <v>100</v>
      </c>
      <c r="I87" s="2" t="s">
        <v>95</v>
      </c>
      <c r="J87" s="2" t="s">
        <v>35</v>
      </c>
    </row>
    <row r="88" spans="1:10" x14ac:dyDescent="0.45">
      <c r="A88" s="2" t="s">
        <v>135</v>
      </c>
      <c r="B88" s="3">
        <v>88</v>
      </c>
      <c r="C88" s="3" t="s">
        <v>65</v>
      </c>
      <c r="D88" s="3">
        <v>226</v>
      </c>
      <c r="E88" s="3">
        <v>0.38</v>
      </c>
      <c r="F88" s="3">
        <v>150</v>
      </c>
      <c r="G88" s="3">
        <v>0.38</v>
      </c>
      <c r="H88" s="3">
        <v>100</v>
      </c>
      <c r="I88" s="2" t="s">
        <v>95</v>
      </c>
      <c r="J88" s="2" t="s">
        <v>35</v>
      </c>
    </row>
    <row r="89" spans="1:10" x14ac:dyDescent="0.45">
      <c r="A89" s="2" t="s">
        <v>136</v>
      </c>
      <c r="B89" s="3">
        <v>88</v>
      </c>
      <c r="C89" s="3" t="s">
        <v>65</v>
      </c>
      <c r="D89" s="3">
        <v>301</v>
      </c>
      <c r="E89" s="3">
        <v>0.5</v>
      </c>
      <c r="F89" s="3">
        <v>150</v>
      </c>
      <c r="G89" s="3">
        <v>0.5</v>
      </c>
      <c r="H89" s="3">
        <v>100</v>
      </c>
      <c r="I89" s="2" t="s">
        <v>95</v>
      </c>
      <c r="J89" s="2" t="s">
        <v>35</v>
      </c>
    </row>
    <row r="90" spans="1:10" x14ac:dyDescent="0.45">
      <c r="A90" s="2" t="s">
        <v>137</v>
      </c>
      <c r="B90" s="3">
        <v>88</v>
      </c>
      <c r="C90" s="3" t="s">
        <v>65</v>
      </c>
      <c r="D90" s="3">
        <v>376</v>
      </c>
      <c r="E90" s="3">
        <v>0.63</v>
      </c>
      <c r="F90" s="3">
        <v>150</v>
      </c>
      <c r="G90" s="3">
        <v>0.63</v>
      </c>
      <c r="H90" s="3">
        <v>100</v>
      </c>
      <c r="I90" s="2" t="s">
        <v>95</v>
      </c>
      <c r="J90" s="2" t="s">
        <v>35</v>
      </c>
    </row>
    <row r="91" spans="1:10" x14ac:dyDescent="0.45">
      <c r="A91" s="2" t="s">
        <v>138</v>
      </c>
      <c r="B91" s="3">
        <v>83</v>
      </c>
      <c r="C91" s="3">
        <v>1000</v>
      </c>
      <c r="D91" s="3">
        <v>125</v>
      </c>
      <c r="E91" s="3">
        <v>0.21</v>
      </c>
      <c r="F91" s="3">
        <v>200</v>
      </c>
      <c r="G91" s="3">
        <v>0.21</v>
      </c>
      <c r="H91" s="3">
        <v>200</v>
      </c>
      <c r="I91" s="2" t="s">
        <v>35</v>
      </c>
      <c r="J91" s="2" t="s">
        <v>35</v>
      </c>
    </row>
    <row r="92" spans="1:10" x14ac:dyDescent="0.45">
      <c r="A92" s="2" t="s">
        <v>139</v>
      </c>
      <c r="B92" s="3">
        <v>42</v>
      </c>
      <c r="C92" s="3">
        <v>1000</v>
      </c>
      <c r="D92" s="3">
        <v>25</v>
      </c>
      <c r="E92" s="3">
        <v>0.03</v>
      </c>
      <c r="F92" s="3">
        <v>150</v>
      </c>
      <c r="G92" s="3">
        <v>0.03</v>
      </c>
      <c r="H92" s="3">
        <v>100</v>
      </c>
      <c r="I92" s="2" t="s">
        <v>24</v>
      </c>
      <c r="J92" s="2" t="s">
        <v>27</v>
      </c>
    </row>
    <row r="93" spans="1:10" x14ac:dyDescent="0.45">
      <c r="A93" s="2" t="s">
        <v>140</v>
      </c>
      <c r="B93" s="3">
        <v>78</v>
      </c>
      <c r="C93" s="3">
        <v>1000</v>
      </c>
      <c r="D93" s="3">
        <v>80</v>
      </c>
      <c r="E93" s="3">
        <v>0.1</v>
      </c>
      <c r="F93" s="3">
        <v>150</v>
      </c>
      <c r="G93" s="3">
        <v>0.1</v>
      </c>
      <c r="H93" s="3">
        <v>150</v>
      </c>
      <c r="I93" s="2" t="s">
        <v>28</v>
      </c>
      <c r="J93" s="2" t="s">
        <v>28</v>
      </c>
    </row>
    <row r="94" spans="1:10" x14ac:dyDescent="0.45">
      <c r="A94" s="2" t="s">
        <v>141</v>
      </c>
      <c r="B94" s="3">
        <v>54</v>
      </c>
      <c r="C94" s="3">
        <v>1000</v>
      </c>
      <c r="D94" s="3">
        <v>150</v>
      </c>
      <c r="E94" s="3">
        <v>1</v>
      </c>
      <c r="F94" s="3">
        <v>800</v>
      </c>
      <c r="G94" s="3">
        <v>1</v>
      </c>
      <c r="H94" s="3">
        <v>800</v>
      </c>
      <c r="I94" s="2" t="s">
        <v>24</v>
      </c>
      <c r="J94" s="2" t="s">
        <v>35</v>
      </c>
    </row>
    <row r="95" spans="1:10" x14ac:dyDescent="0.45">
      <c r="A95" s="2" t="s">
        <v>142</v>
      </c>
      <c r="B95" s="3">
        <v>23</v>
      </c>
      <c r="C95" s="3">
        <v>1000</v>
      </c>
      <c r="D95" s="3">
        <v>150</v>
      </c>
      <c r="E95" s="3">
        <v>0.55000000000000004</v>
      </c>
      <c r="F95" s="3">
        <v>440</v>
      </c>
      <c r="G95" s="3">
        <v>0.14000000000000001</v>
      </c>
      <c r="H95" s="3">
        <v>115</v>
      </c>
      <c r="I95" s="2" t="s">
        <v>27</v>
      </c>
      <c r="J95" s="2" t="s">
        <v>28</v>
      </c>
    </row>
    <row r="96" spans="1:10" x14ac:dyDescent="0.45">
      <c r="A96" s="2" t="s">
        <v>143</v>
      </c>
      <c r="B96" s="3">
        <v>37</v>
      </c>
      <c r="C96" s="3">
        <v>1000</v>
      </c>
      <c r="D96" s="3">
        <v>250</v>
      </c>
      <c r="E96" s="3">
        <v>0.83</v>
      </c>
      <c r="F96" s="3">
        <v>400</v>
      </c>
      <c r="G96" s="3">
        <v>0.52</v>
      </c>
      <c r="H96" s="3">
        <v>250</v>
      </c>
      <c r="I96" s="2" t="s">
        <v>27</v>
      </c>
      <c r="J96" s="2" t="s">
        <v>43</v>
      </c>
    </row>
    <row r="97" spans="1:10" x14ac:dyDescent="0.45">
      <c r="A97" s="2" t="s">
        <v>144</v>
      </c>
      <c r="B97" s="3">
        <v>7</v>
      </c>
      <c r="C97" s="3">
        <v>1000</v>
      </c>
      <c r="D97" s="3">
        <v>280</v>
      </c>
      <c r="E97" s="3">
        <v>0.35</v>
      </c>
      <c r="F97" s="3">
        <v>150</v>
      </c>
      <c r="G97" s="3">
        <v>0.35</v>
      </c>
      <c r="H97" s="3">
        <v>150</v>
      </c>
      <c r="I97" s="2" t="s">
        <v>28</v>
      </c>
      <c r="J97" s="2" t="s">
        <v>27</v>
      </c>
    </row>
    <row r="98" spans="1:10" x14ac:dyDescent="0.45">
      <c r="A98" s="2" t="s">
        <v>145</v>
      </c>
      <c r="B98" s="3">
        <v>42</v>
      </c>
      <c r="C98" s="3">
        <v>1000</v>
      </c>
      <c r="D98" s="3">
        <v>20</v>
      </c>
      <c r="E98" s="3">
        <v>0.03</v>
      </c>
      <c r="F98" s="3">
        <v>150</v>
      </c>
      <c r="G98" s="3">
        <v>0.03</v>
      </c>
      <c r="H98" s="3">
        <v>100</v>
      </c>
      <c r="I98" s="2" t="s">
        <v>28</v>
      </c>
      <c r="J98" s="2" t="s">
        <v>28</v>
      </c>
    </row>
    <row r="99" spans="1:10" x14ac:dyDescent="0.45">
      <c r="A99" s="2" t="s">
        <v>146</v>
      </c>
      <c r="B99" s="3">
        <v>49</v>
      </c>
      <c r="C99" s="3">
        <v>1000</v>
      </c>
      <c r="D99" s="3">
        <v>225</v>
      </c>
      <c r="E99" s="3">
        <v>0.54</v>
      </c>
      <c r="F99" s="3">
        <v>290</v>
      </c>
      <c r="G99" s="3">
        <v>1.03</v>
      </c>
      <c r="H99" s="3">
        <v>550</v>
      </c>
      <c r="I99" s="2" t="s">
        <v>27</v>
      </c>
      <c r="J99" s="2" t="s">
        <v>28</v>
      </c>
    </row>
    <row r="100" spans="1:10" x14ac:dyDescent="0.45">
      <c r="A100" s="2" t="s">
        <v>147</v>
      </c>
      <c r="B100" s="3">
        <v>50</v>
      </c>
      <c r="C100" s="3">
        <v>1000</v>
      </c>
      <c r="D100" s="3">
        <v>100</v>
      </c>
      <c r="E100" s="3">
        <v>0.13</v>
      </c>
      <c r="F100" s="3">
        <v>150</v>
      </c>
      <c r="G100" s="3">
        <v>0.13</v>
      </c>
      <c r="H100" s="3">
        <v>150</v>
      </c>
      <c r="I100" s="2" t="s">
        <v>24</v>
      </c>
      <c r="J100" s="2" t="s">
        <v>27</v>
      </c>
    </row>
    <row r="101" spans="1:10" x14ac:dyDescent="0.45">
      <c r="A101" s="2" t="s">
        <v>148</v>
      </c>
      <c r="B101" s="3">
        <v>24</v>
      </c>
      <c r="C101" s="3">
        <v>1000</v>
      </c>
      <c r="D101" s="3">
        <v>25</v>
      </c>
      <c r="E101" s="3">
        <v>0.1</v>
      </c>
      <c r="F101" s="3">
        <v>550</v>
      </c>
      <c r="G101" s="3">
        <v>0.1</v>
      </c>
      <c r="H101" s="3">
        <v>500</v>
      </c>
      <c r="I101" s="2" t="s">
        <v>24</v>
      </c>
      <c r="J101" s="2" t="s">
        <v>27</v>
      </c>
    </row>
  </sheetData>
  <sheetProtection algorithmName="SHA-512" hashValue="pe9C6IbrVwvgyQMbMSKwXzncYLdMnRV5Zwdtygav/Mq7JJo7mz25BEpSMygVD6/kux1IM/mbohjBAty31r0l2Q==" saltValue="T5OqnvQPCJpxVA2DIf+WEA==" spinCount="100000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63"/>
  <sheetViews>
    <sheetView zoomScaleNormal="100" workbookViewId="0">
      <selection activeCell="J20" sqref="J20:K20"/>
    </sheetView>
  </sheetViews>
  <sheetFormatPr defaultRowHeight="14.25" x14ac:dyDescent="0.45"/>
  <cols>
    <col min="1" max="1" width="28.796875" customWidth="1"/>
    <col min="2" max="2" width="15.796875" customWidth="1"/>
    <col min="3" max="3" width="16.796875" customWidth="1"/>
    <col min="4" max="6" width="11.796875" customWidth="1"/>
  </cols>
  <sheetData>
    <row r="1" spans="1:6" ht="18" x14ac:dyDescent="0.55000000000000004">
      <c r="A1" s="124" t="s">
        <v>190</v>
      </c>
      <c r="B1" s="124"/>
      <c r="C1" s="124"/>
      <c r="D1" s="124"/>
      <c r="E1" s="124"/>
      <c r="F1" s="124"/>
    </row>
    <row r="3" spans="1:6" x14ac:dyDescent="0.45">
      <c r="A3" s="15" t="s">
        <v>1</v>
      </c>
      <c r="B3" s="125">
        <f>'TOTAL ESTIMATE'!B2:F2</f>
        <v>0</v>
      </c>
      <c r="C3" s="126"/>
      <c r="D3" s="126"/>
      <c r="E3" s="126"/>
      <c r="F3" s="127"/>
    </row>
    <row r="4" spans="1:6" x14ac:dyDescent="0.45">
      <c r="A4" s="15" t="s">
        <v>8</v>
      </c>
      <c r="B4" s="128">
        <f>'TOTAL ESTIMATE'!B3:F3</f>
        <v>0</v>
      </c>
      <c r="C4" s="128"/>
      <c r="D4" s="128"/>
      <c r="E4" s="128"/>
      <c r="F4" s="128"/>
    </row>
    <row r="5" spans="1:6" x14ac:dyDescent="0.45">
      <c r="A5" s="15" t="s">
        <v>2</v>
      </c>
      <c r="B5" s="123">
        <f>'TOTAL ESTIMATE'!B4:F4</f>
        <v>0</v>
      </c>
      <c r="C5" s="123"/>
      <c r="D5" s="123"/>
      <c r="E5" s="123"/>
      <c r="F5" s="123"/>
    </row>
    <row r="6" spans="1:6" x14ac:dyDescent="0.45">
      <c r="A6" s="15" t="s">
        <v>3</v>
      </c>
      <c r="B6" s="123">
        <f>'TOTAL ESTIMATE'!B5:F5</f>
        <v>0</v>
      </c>
      <c r="C6" s="123"/>
      <c r="D6" s="123"/>
      <c r="E6" s="123"/>
      <c r="F6" s="123"/>
    </row>
    <row r="7" spans="1:6" x14ac:dyDescent="0.45">
      <c r="A7" s="15" t="s">
        <v>0</v>
      </c>
      <c r="B7" s="123">
        <f>'TOTAL ESTIMATE'!B6:F6</f>
        <v>0</v>
      </c>
      <c r="C7" s="123"/>
      <c r="D7" s="123"/>
      <c r="E7" s="123"/>
      <c r="F7" s="123"/>
    </row>
    <row r="9" spans="1:6" x14ac:dyDescent="0.45">
      <c r="A9" s="15" t="s">
        <v>4</v>
      </c>
      <c r="B9" s="113"/>
      <c r="C9" s="113"/>
      <c r="D9" s="113"/>
      <c r="E9" s="113"/>
      <c r="F9" s="113"/>
    </row>
    <row r="11" spans="1:6" ht="15.75" x14ac:dyDescent="0.5">
      <c r="A11" s="18" t="s">
        <v>5</v>
      </c>
    </row>
    <row r="13" spans="1:6" ht="15.75" x14ac:dyDescent="0.5">
      <c r="A13" s="20" t="s">
        <v>149</v>
      </c>
      <c r="B13" s="21">
        <v>3.47E-3</v>
      </c>
    </row>
    <row r="14" spans="1:6" ht="15.75" x14ac:dyDescent="0.5">
      <c r="A14" s="20" t="s">
        <v>150</v>
      </c>
      <c r="B14" s="21">
        <v>0.36199999999999999</v>
      </c>
    </row>
    <row r="15" spans="1:6" ht="15.75" x14ac:dyDescent="0.5">
      <c r="A15" s="20" t="s">
        <v>151</v>
      </c>
      <c r="B15" s="21">
        <v>0.58899999999999997</v>
      </c>
    </row>
    <row r="16" spans="1:6" ht="15.75" x14ac:dyDescent="0.5">
      <c r="A16" s="20" t="s">
        <v>152</v>
      </c>
      <c r="B16" s="21">
        <v>8.34</v>
      </c>
    </row>
    <row r="17" spans="1:6" x14ac:dyDescent="0.45">
      <c r="A17" s="32"/>
    </row>
    <row r="18" spans="1:6" x14ac:dyDescent="0.45">
      <c r="A18" s="32"/>
      <c r="B18" s="32"/>
    </row>
    <row r="19" spans="1:6" x14ac:dyDescent="0.45">
      <c r="C19" s="22" t="s">
        <v>153</v>
      </c>
      <c r="D19" s="22" t="s">
        <v>7</v>
      </c>
      <c r="E19" s="22" t="s">
        <v>154</v>
      </c>
      <c r="F19" s="22" t="s">
        <v>155</v>
      </c>
    </row>
    <row r="20" spans="1:6" x14ac:dyDescent="0.45">
      <c r="C20" s="23" t="s">
        <v>156</v>
      </c>
      <c r="D20" s="23" t="s">
        <v>157</v>
      </c>
      <c r="E20" s="23" t="s">
        <v>158</v>
      </c>
      <c r="F20" s="23" t="s">
        <v>159</v>
      </c>
    </row>
    <row r="21" spans="1:6" ht="15.75" x14ac:dyDescent="0.5">
      <c r="A21" s="120" t="s">
        <v>105</v>
      </c>
      <c r="B21" s="121"/>
      <c r="C21" s="121"/>
      <c r="D21" s="121"/>
      <c r="E21" s="121"/>
      <c r="F21" s="122"/>
    </row>
    <row r="22" spans="1:6" x14ac:dyDescent="0.45">
      <c r="A22" s="11" t="s">
        <v>167</v>
      </c>
      <c r="B22" s="6"/>
      <c r="C22" s="7"/>
      <c r="D22" s="7"/>
      <c r="E22" s="6"/>
      <c r="F22" s="8"/>
    </row>
    <row r="23" spans="1:6" x14ac:dyDescent="0.45">
      <c r="A23" s="24" t="s">
        <v>168</v>
      </c>
      <c r="B23" s="52">
        <v>0</v>
      </c>
      <c r="C23" s="33" t="str">
        <f>VLOOKUP($A$21,UserList!$A$4:$J$101,3,FALSE)</f>
        <v>Dwelling Unit</v>
      </c>
      <c r="D23" s="33">
        <f>VLOOKUP($A$21,UserList!$A$4:$J$101,4,FALSE)</f>
        <v>115</v>
      </c>
      <c r="E23" s="33">
        <f>VLOOKUP($A$21,UserList!$A$4:$J$101,6,FALSE)</f>
        <v>150</v>
      </c>
      <c r="F23" s="34">
        <f>VLOOKUP($A$21,UserList!$A$4:$J$101,8,FALSE)</f>
        <v>100</v>
      </c>
    </row>
    <row r="24" spans="1:6" x14ac:dyDescent="0.45">
      <c r="A24" s="26" t="s">
        <v>161</v>
      </c>
      <c r="B24" s="35">
        <f>B23*D23</f>
        <v>0</v>
      </c>
      <c r="C24" s="7"/>
      <c r="D24" s="7"/>
      <c r="E24" s="6"/>
      <c r="F24" s="8"/>
    </row>
    <row r="25" spans="1:6" x14ac:dyDescent="0.45">
      <c r="A25" s="26" t="s">
        <v>162</v>
      </c>
      <c r="B25" s="36">
        <f>B24/1000000</f>
        <v>0</v>
      </c>
      <c r="C25" s="7"/>
      <c r="D25" s="7"/>
      <c r="E25" s="6"/>
      <c r="F25" s="8"/>
    </row>
    <row r="26" spans="1:6" x14ac:dyDescent="0.45">
      <c r="A26" s="26" t="s">
        <v>163</v>
      </c>
      <c r="B26" s="37">
        <f>$B$13*B24</f>
        <v>0</v>
      </c>
      <c r="C26" s="7"/>
      <c r="D26" s="7"/>
      <c r="E26" s="6"/>
      <c r="F26" s="8"/>
    </row>
    <row r="27" spans="1:6" x14ac:dyDescent="0.45">
      <c r="A27" s="26" t="s">
        <v>164</v>
      </c>
      <c r="B27" s="38">
        <f>B25*E23*$B$16*$B$14</f>
        <v>0</v>
      </c>
      <c r="C27" s="7"/>
      <c r="D27" s="7"/>
      <c r="E27" s="6"/>
      <c r="F27" s="8"/>
    </row>
    <row r="28" spans="1:6" x14ac:dyDescent="0.45">
      <c r="A28" s="26" t="s">
        <v>165</v>
      </c>
      <c r="B28" s="38">
        <f>B25*F23*$B$16*$B$15</f>
        <v>0</v>
      </c>
      <c r="C28" s="7"/>
      <c r="D28" s="7"/>
      <c r="E28" s="6"/>
      <c r="F28" s="8"/>
    </row>
    <row r="29" spans="1:6" x14ac:dyDescent="0.45">
      <c r="A29" s="39" t="s">
        <v>6</v>
      </c>
      <c r="B29" s="40">
        <f>B26+B27+B28</f>
        <v>0</v>
      </c>
      <c r="C29" s="41"/>
      <c r="D29" s="41"/>
      <c r="E29" s="5"/>
      <c r="F29" s="10"/>
    </row>
    <row r="30" spans="1:6" ht="15.75" x14ac:dyDescent="0.5">
      <c r="A30" s="120" t="s">
        <v>106</v>
      </c>
      <c r="B30" s="121"/>
      <c r="C30" s="121"/>
      <c r="D30" s="121"/>
      <c r="E30" s="121"/>
      <c r="F30" s="122"/>
    </row>
    <row r="31" spans="1:6" x14ac:dyDescent="0.45">
      <c r="A31" s="11" t="s">
        <v>169</v>
      </c>
      <c r="B31" s="6"/>
      <c r="C31" s="7"/>
      <c r="D31" s="7"/>
      <c r="E31" s="6"/>
      <c r="F31" s="8"/>
    </row>
    <row r="32" spans="1:6" x14ac:dyDescent="0.45">
      <c r="A32" s="24" t="s">
        <v>168</v>
      </c>
      <c r="B32" s="52">
        <v>0</v>
      </c>
      <c r="C32" s="33" t="str">
        <f>VLOOKUP($A$30,UserList!$A$4:$J$101,3,FALSE)</f>
        <v>Dwelling Unit</v>
      </c>
      <c r="D32" s="33">
        <f>VLOOKUP($A$30,UserList!$A$4:$J$101,4,FALSE)</f>
        <v>231</v>
      </c>
      <c r="E32" s="33">
        <f>VLOOKUP($A$30,UserList!$A$4:$J$101,6,FALSE)</f>
        <v>150</v>
      </c>
      <c r="F32" s="34">
        <f>VLOOKUP($A$30,UserList!$A$4:$J$101,8,FALSE)</f>
        <v>100</v>
      </c>
    </row>
    <row r="33" spans="1:6" x14ac:dyDescent="0.45">
      <c r="A33" s="26" t="s">
        <v>161</v>
      </c>
      <c r="B33" s="35">
        <f>B32*D32</f>
        <v>0</v>
      </c>
      <c r="C33" s="7"/>
      <c r="D33" s="7"/>
      <c r="E33" s="6"/>
      <c r="F33" s="8"/>
    </row>
    <row r="34" spans="1:6" x14ac:dyDescent="0.45">
      <c r="A34" s="26" t="s">
        <v>162</v>
      </c>
      <c r="B34" s="36">
        <f>B33/1000000</f>
        <v>0</v>
      </c>
      <c r="C34" s="7"/>
      <c r="D34" s="7"/>
      <c r="E34" s="6"/>
      <c r="F34" s="8"/>
    </row>
    <row r="35" spans="1:6" x14ac:dyDescent="0.45">
      <c r="A35" s="26" t="s">
        <v>163</v>
      </c>
      <c r="B35" s="37">
        <f>$B$13*B33</f>
        <v>0</v>
      </c>
      <c r="C35" s="7"/>
      <c r="D35" s="7"/>
      <c r="E35" s="6"/>
      <c r="F35" s="8"/>
    </row>
    <row r="36" spans="1:6" x14ac:dyDescent="0.45">
      <c r="A36" s="26" t="s">
        <v>164</v>
      </c>
      <c r="B36" s="38">
        <f>B34*E32*$B$16*$B$14</f>
        <v>0</v>
      </c>
      <c r="C36" s="7"/>
      <c r="D36" s="7"/>
      <c r="E36" s="6"/>
      <c r="F36" s="8"/>
    </row>
    <row r="37" spans="1:6" x14ac:dyDescent="0.45">
      <c r="A37" s="26" t="s">
        <v>165</v>
      </c>
      <c r="B37" s="38">
        <f>B34*F32*$B$16*$B$15</f>
        <v>0</v>
      </c>
      <c r="C37" s="7"/>
      <c r="D37" s="7"/>
      <c r="E37" s="6"/>
      <c r="F37" s="8"/>
    </row>
    <row r="38" spans="1:6" x14ac:dyDescent="0.45">
      <c r="A38" s="39" t="s">
        <v>6</v>
      </c>
      <c r="B38" s="40">
        <f>B35+B36+B37</f>
        <v>0</v>
      </c>
      <c r="C38" s="41"/>
      <c r="D38" s="41"/>
      <c r="E38" s="5"/>
      <c r="F38" s="10"/>
    </row>
    <row r="39" spans="1:6" ht="15.75" x14ac:dyDescent="0.5">
      <c r="A39" s="120" t="s">
        <v>107</v>
      </c>
      <c r="B39" s="121"/>
      <c r="C39" s="121"/>
      <c r="D39" s="121"/>
      <c r="E39" s="121"/>
      <c r="F39" s="122"/>
    </row>
    <row r="40" spans="1:6" x14ac:dyDescent="0.45">
      <c r="A40" s="11" t="s">
        <v>170</v>
      </c>
      <c r="B40" s="6"/>
      <c r="C40" s="7"/>
      <c r="D40" s="7"/>
      <c r="E40" s="6"/>
      <c r="F40" s="8"/>
    </row>
    <row r="41" spans="1:6" x14ac:dyDescent="0.45">
      <c r="A41" s="24" t="s">
        <v>168</v>
      </c>
      <c r="B41" s="52">
        <v>0</v>
      </c>
      <c r="C41" s="33" t="str">
        <f>VLOOKUP($A$39,UserList!$A$4:$J$101,3,FALSE)</f>
        <v>Dwelling Unit</v>
      </c>
      <c r="D41" s="33">
        <f>VLOOKUP($A$39,UserList!$A$4:$J$101,4,FALSE)</f>
        <v>346</v>
      </c>
      <c r="E41" s="33">
        <f>VLOOKUP($A$39,UserList!$A$4:$J$101,6,FALSE)</f>
        <v>150</v>
      </c>
      <c r="F41" s="34">
        <f>VLOOKUP($A$39,UserList!$A$4:$J$101,8,FALSE)</f>
        <v>100</v>
      </c>
    </row>
    <row r="42" spans="1:6" x14ac:dyDescent="0.45">
      <c r="A42" s="26" t="s">
        <v>161</v>
      </c>
      <c r="B42" s="35">
        <f>B41*D41</f>
        <v>0</v>
      </c>
      <c r="C42" s="7"/>
      <c r="D42" s="7"/>
      <c r="E42" s="6"/>
      <c r="F42" s="8"/>
    </row>
    <row r="43" spans="1:6" x14ac:dyDescent="0.45">
      <c r="A43" s="26" t="s">
        <v>162</v>
      </c>
      <c r="B43" s="36">
        <f>B42/1000000</f>
        <v>0</v>
      </c>
      <c r="C43" s="6"/>
      <c r="D43" s="6"/>
      <c r="E43" s="6"/>
      <c r="F43" s="8"/>
    </row>
    <row r="44" spans="1:6" x14ac:dyDescent="0.45">
      <c r="A44" s="26" t="s">
        <v>163</v>
      </c>
      <c r="B44" s="37">
        <f>$B$13*B42</f>
        <v>0</v>
      </c>
      <c r="C44" s="6"/>
      <c r="D44" s="6"/>
      <c r="E44" s="6"/>
      <c r="F44" s="8"/>
    </row>
    <row r="45" spans="1:6" x14ac:dyDescent="0.45">
      <c r="A45" s="26" t="s">
        <v>164</v>
      </c>
      <c r="B45" s="38">
        <f>B43*E41*$B$16*$B$14</f>
        <v>0</v>
      </c>
      <c r="C45" s="6"/>
      <c r="D45" s="6"/>
      <c r="E45" s="6"/>
      <c r="F45" s="8"/>
    </row>
    <row r="46" spans="1:6" x14ac:dyDescent="0.45">
      <c r="A46" s="26" t="s">
        <v>165</v>
      </c>
      <c r="B46" s="38">
        <f>B43*F41*$B$16*$B$15</f>
        <v>0</v>
      </c>
      <c r="C46" s="6"/>
      <c r="D46" s="6"/>
      <c r="E46" s="6"/>
      <c r="F46" s="8"/>
    </row>
    <row r="47" spans="1:6" x14ac:dyDescent="0.45">
      <c r="A47" s="39" t="s">
        <v>6</v>
      </c>
      <c r="B47" s="40">
        <f>B44+B45+B46</f>
        <v>0</v>
      </c>
      <c r="C47" s="5"/>
      <c r="D47" s="5"/>
      <c r="E47" s="5"/>
      <c r="F47" s="10"/>
    </row>
    <row r="48" spans="1:6" ht="15.75" x14ac:dyDescent="0.5">
      <c r="A48" s="120" t="s">
        <v>22</v>
      </c>
      <c r="B48" s="121"/>
      <c r="C48" s="121"/>
      <c r="D48" s="121"/>
      <c r="E48" s="121"/>
      <c r="F48" s="122"/>
    </row>
    <row r="49" spans="1:6" x14ac:dyDescent="0.45">
      <c r="A49" s="11" t="s">
        <v>171</v>
      </c>
      <c r="B49" s="6"/>
      <c r="C49" s="7"/>
      <c r="D49" s="7"/>
      <c r="E49" s="6"/>
      <c r="F49" s="8"/>
    </row>
    <row r="50" spans="1:6" x14ac:dyDescent="0.45">
      <c r="A50" s="24" t="s">
        <v>168</v>
      </c>
      <c r="B50" s="52">
        <v>0</v>
      </c>
      <c r="C50" s="33">
        <f>VLOOKUP($A$48,UserList!$A$4:$J$101,3,FALSE)</f>
        <v>0</v>
      </c>
      <c r="D50" s="33">
        <f>VLOOKUP($A$48,UserList!$A$4:$J$101,4,FALSE)</f>
        <v>0</v>
      </c>
      <c r="E50" s="33">
        <f>VLOOKUP($A$48,UserList!$A$4:$J$101,6,FALSE)</f>
        <v>0</v>
      </c>
      <c r="F50" s="34">
        <f>VLOOKUP($A$48,UserList!$A$4:$J$101,8,FALSE)</f>
        <v>0</v>
      </c>
    </row>
    <row r="51" spans="1:6" x14ac:dyDescent="0.45">
      <c r="A51" s="26" t="s">
        <v>161</v>
      </c>
      <c r="B51" s="35">
        <f>B50*D50</f>
        <v>0</v>
      </c>
      <c r="C51" s="7"/>
      <c r="D51" s="7"/>
      <c r="E51" s="6"/>
      <c r="F51" s="8"/>
    </row>
    <row r="52" spans="1:6" x14ac:dyDescent="0.45">
      <c r="A52" s="26" t="s">
        <v>162</v>
      </c>
      <c r="B52" s="36">
        <f>B51/1000000</f>
        <v>0</v>
      </c>
      <c r="C52" s="6"/>
      <c r="D52" s="6"/>
      <c r="E52" s="6"/>
      <c r="F52" s="8"/>
    </row>
    <row r="53" spans="1:6" x14ac:dyDescent="0.45">
      <c r="A53" s="26" t="s">
        <v>163</v>
      </c>
      <c r="B53" s="37">
        <f>$B$13*B51</f>
        <v>0</v>
      </c>
      <c r="C53" s="6"/>
      <c r="D53" s="6"/>
      <c r="E53" s="6"/>
      <c r="F53" s="8"/>
    </row>
    <row r="54" spans="1:6" x14ac:dyDescent="0.45">
      <c r="A54" s="26" t="s">
        <v>164</v>
      </c>
      <c r="B54" s="38">
        <f>B52*E50*$B$16*$B$14</f>
        <v>0</v>
      </c>
      <c r="C54" s="6"/>
      <c r="D54" s="6"/>
      <c r="E54" s="6"/>
      <c r="F54" s="8"/>
    </row>
    <row r="55" spans="1:6" x14ac:dyDescent="0.45">
      <c r="A55" s="26" t="s">
        <v>165</v>
      </c>
      <c r="B55" s="38">
        <f>B52*F50*$B$16*$B$15</f>
        <v>0</v>
      </c>
      <c r="C55" s="6"/>
      <c r="D55" s="6"/>
      <c r="E55" s="6"/>
      <c r="F55" s="8"/>
    </row>
    <row r="56" spans="1:6" x14ac:dyDescent="0.45">
      <c r="A56" s="39" t="s">
        <v>6</v>
      </c>
      <c r="B56" s="40">
        <f>B53+B54+B55</f>
        <v>0</v>
      </c>
      <c r="C56" s="5"/>
      <c r="D56" s="5"/>
      <c r="E56" s="5"/>
      <c r="F56" s="10"/>
    </row>
    <row r="57" spans="1:6" x14ac:dyDescent="0.45">
      <c r="A57" s="42" t="s">
        <v>172</v>
      </c>
      <c r="B57" s="43">
        <f>B29+B38+B47+B56</f>
        <v>0</v>
      </c>
    </row>
    <row r="58" spans="1:6" ht="15.75" x14ac:dyDescent="0.5">
      <c r="A58" s="18"/>
      <c r="B58" s="18"/>
      <c r="C58" s="18"/>
      <c r="D58" s="18"/>
    </row>
    <row r="59" spans="1:6" ht="15.75" x14ac:dyDescent="0.5">
      <c r="A59" s="18" t="s">
        <v>182</v>
      </c>
      <c r="B59" s="149">
        <f>B60</f>
        <v>5497</v>
      </c>
      <c r="C59" s="18"/>
      <c r="D59" s="18"/>
    </row>
    <row r="60" spans="1:6" ht="15.75" x14ac:dyDescent="0.5">
      <c r="A60" s="20" t="s">
        <v>166</v>
      </c>
      <c r="B60" s="31">
        <v>5497</v>
      </c>
      <c r="C60" s="44"/>
      <c r="D60" s="18"/>
    </row>
    <row r="61" spans="1:6" ht="15.75" x14ac:dyDescent="0.5">
      <c r="A61" s="150" t="s">
        <v>184</v>
      </c>
      <c r="B61" s="151">
        <f>B57*B60</f>
        <v>0</v>
      </c>
      <c r="C61" s="18"/>
      <c r="D61" s="18"/>
    </row>
    <row r="62" spans="1:6" ht="15.75" x14ac:dyDescent="0.5">
      <c r="A62" s="24"/>
      <c r="B62" s="49"/>
      <c r="C62" s="44"/>
      <c r="D62" s="18"/>
    </row>
    <row r="63" spans="1:6" ht="15.75" x14ac:dyDescent="0.5">
      <c r="A63" s="48"/>
      <c r="B63" s="4"/>
    </row>
  </sheetData>
  <mergeCells count="11">
    <mergeCell ref="B7:F7"/>
    <mergeCell ref="A1:F1"/>
    <mergeCell ref="B3:F3"/>
    <mergeCell ref="B4:F4"/>
    <mergeCell ref="B5:F5"/>
    <mergeCell ref="B6:F6"/>
    <mergeCell ref="B9:F9"/>
    <mergeCell ref="A21:F21"/>
    <mergeCell ref="A30:F30"/>
    <mergeCell ref="A39:F39"/>
    <mergeCell ref="A48:F48"/>
  </mergeCells>
  <pageMargins left="0.7" right="0.7" top="0.75" bottom="0.75" header="0.3" footer="0.3"/>
  <pageSetup scale="93" orientation="portrait" r:id="rId1"/>
  <rowBreaks count="1" manualBreakCount="1">
    <brk id="29" max="16383" man="1"/>
  </rowBreak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 xr:uid="{00000000-0002-0000-0100-000000000000}">
          <x14:formula1>
            <xm:f>UserList!#REF!</xm:f>
          </x14:formula1>
          <xm:sqref>A21:F21</xm:sqref>
        </x14:dataValidation>
        <x14:dataValidation type="list" allowBlank="1" showInputMessage="1" showErrorMessage="1" xr:uid="{00000000-0002-0000-0100-000001000000}">
          <x14:formula1>
            <xm:f>UserList!#REF!</xm:f>
          </x14:formula1>
          <xm:sqref>A30:F30 A39:F39 A48:F48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63"/>
  <sheetViews>
    <sheetView zoomScaleNormal="100" workbookViewId="0">
      <selection activeCell="M19" sqref="M19"/>
    </sheetView>
  </sheetViews>
  <sheetFormatPr defaultRowHeight="14.25" x14ac:dyDescent="0.45"/>
  <cols>
    <col min="1" max="1" width="28.796875" customWidth="1"/>
    <col min="2" max="2" width="15.796875" customWidth="1"/>
    <col min="3" max="3" width="16.796875" customWidth="1"/>
    <col min="4" max="6" width="11.796875" customWidth="1"/>
  </cols>
  <sheetData>
    <row r="1" spans="1:6" ht="18" x14ac:dyDescent="0.55000000000000004">
      <c r="A1" s="124" t="s">
        <v>191</v>
      </c>
      <c r="B1" s="124"/>
      <c r="C1" s="124"/>
      <c r="D1" s="124"/>
      <c r="E1" s="124"/>
      <c r="F1" s="124"/>
    </row>
    <row r="3" spans="1:6" x14ac:dyDescent="0.45">
      <c r="A3" s="15" t="s">
        <v>1</v>
      </c>
      <c r="B3" s="125">
        <f>'TOTAL ESTIMATE'!B2:F2</f>
        <v>0</v>
      </c>
      <c r="C3" s="126"/>
      <c r="D3" s="126"/>
      <c r="E3" s="126"/>
      <c r="F3" s="127"/>
    </row>
    <row r="4" spans="1:6" x14ac:dyDescent="0.45">
      <c r="A4" s="15" t="s">
        <v>8</v>
      </c>
      <c r="B4" s="128">
        <f>'TOTAL ESTIMATE'!B3:F3</f>
        <v>0</v>
      </c>
      <c r="C4" s="128"/>
      <c r="D4" s="128"/>
      <c r="E4" s="128"/>
      <c r="F4" s="128"/>
    </row>
    <row r="5" spans="1:6" x14ac:dyDescent="0.45">
      <c r="A5" s="15" t="s">
        <v>2</v>
      </c>
      <c r="B5" s="123">
        <f>'TOTAL ESTIMATE'!B4:F4</f>
        <v>0</v>
      </c>
      <c r="C5" s="123"/>
      <c r="D5" s="123"/>
      <c r="E5" s="123"/>
      <c r="F5" s="123"/>
    </row>
    <row r="6" spans="1:6" x14ac:dyDescent="0.45">
      <c r="A6" s="15" t="s">
        <v>3</v>
      </c>
      <c r="B6" s="123">
        <f>'TOTAL ESTIMATE'!B5:F5</f>
        <v>0</v>
      </c>
      <c r="C6" s="123"/>
      <c r="D6" s="123"/>
      <c r="E6" s="123"/>
      <c r="F6" s="123"/>
    </row>
    <row r="7" spans="1:6" x14ac:dyDescent="0.45">
      <c r="A7" s="15" t="s">
        <v>0</v>
      </c>
      <c r="B7" s="123">
        <f>'TOTAL ESTIMATE'!B6:F6</f>
        <v>0</v>
      </c>
      <c r="C7" s="123"/>
      <c r="D7" s="123"/>
      <c r="E7" s="123"/>
      <c r="F7" s="123"/>
    </row>
    <row r="8" spans="1:6" x14ac:dyDescent="0.45">
      <c r="A8" s="129" t="s">
        <v>181</v>
      </c>
      <c r="B8" s="129"/>
      <c r="C8" s="129"/>
      <c r="D8" s="129"/>
      <c r="E8" s="129"/>
      <c r="F8" s="129"/>
    </row>
    <row r="9" spans="1:6" x14ac:dyDescent="0.45">
      <c r="A9" s="15" t="s">
        <v>4</v>
      </c>
      <c r="B9" s="113"/>
      <c r="C9" s="113"/>
      <c r="D9" s="113"/>
      <c r="E9" s="113"/>
      <c r="F9" s="113"/>
    </row>
    <row r="11" spans="1:6" ht="15.75" x14ac:dyDescent="0.5">
      <c r="A11" s="18" t="s">
        <v>5</v>
      </c>
    </row>
    <row r="13" spans="1:6" ht="15.75" x14ac:dyDescent="0.5">
      <c r="A13" s="20" t="s">
        <v>149</v>
      </c>
      <c r="B13" s="21">
        <v>3.47E-3</v>
      </c>
    </row>
    <row r="14" spans="1:6" ht="15.75" x14ac:dyDescent="0.5">
      <c r="A14" s="20" t="s">
        <v>150</v>
      </c>
      <c r="B14" s="21">
        <v>0.36199999999999999</v>
      </c>
    </row>
    <row r="15" spans="1:6" ht="15.75" x14ac:dyDescent="0.5">
      <c r="A15" s="20" t="s">
        <v>151</v>
      </c>
      <c r="B15" s="21">
        <v>0.58899999999999997</v>
      </c>
    </row>
    <row r="16" spans="1:6" ht="15.75" x14ac:dyDescent="0.5">
      <c r="A16" s="20" t="s">
        <v>152</v>
      </c>
      <c r="B16" s="21">
        <v>8.34</v>
      </c>
    </row>
    <row r="17" spans="1:6" x14ac:dyDescent="0.45">
      <c r="A17" s="32"/>
    </row>
    <row r="18" spans="1:6" x14ac:dyDescent="0.45">
      <c r="A18" s="32"/>
      <c r="B18" s="32"/>
    </row>
    <row r="19" spans="1:6" x14ac:dyDescent="0.45">
      <c r="C19" s="22" t="s">
        <v>153</v>
      </c>
      <c r="D19" s="22" t="s">
        <v>7</v>
      </c>
      <c r="E19" s="22" t="s">
        <v>154</v>
      </c>
      <c r="F19" s="22" t="s">
        <v>155</v>
      </c>
    </row>
    <row r="20" spans="1:6" x14ac:dyDescent="0.45">
      <c r="C20" s="23" t="s">
        <v>156</v>
      </c>
      <c r="D20" s="23" t="s">
        <v>157</v>
      </c>
      <c r="E20" s="23" t="s">
        <v>158</v>
      </c>
      <c r="F20" s="23" t="s">
        <v>159</v>
      </c>
    </row>
    <row r="21" spans="1:6" ht="15.75" x14ac:dyDescent="0.5">
      <c r="A21" s="120" t="s">
        <v>134</v>
      </c>
      <c r="B21" s="121"/>
      <c r="C21" s="121"/>
      <c r="D21" s="121"/>
      <c r="E21" s="121"/>
      <c r="F21" s="122"/>
    </row>
    <row r="22" spans="1:6" x14ac:dyDescent="0.45">
      <c r="A22" s="11" t="s">
        <v>167</v>
      </c>
      <c r="B22" s="6"/>
      <c r="C22" s="7"/>
      <c r="D22" s="7"/>
      <c r="E22" s="6"/>
      <c r="F22" s="8"/>
    </row>
    <row r="23" spans="1:6" x14ac:dyDescent="0.45">
      <c r="A23" s="24" t="s">
        <v>168</v>
      </c>
      <c r="B23" s="52">
        <v>0</v>
      </c>
      <c r="C23" s="33" t="str">
        <f>VLOOKUP($A$21,UserList!$A$4:$J$101,3,FALSE)</f>
        <v>Dwelling Unit</v>
      </c>
      <c r="D23" s="33">
        <f>VLOOKUP($A$21,UserList!$A$4:$J$101,4,FALSE)</f>
        <v>151</v>
      </c>
      <c r="E23" s="33">
        <f>VLOOKUP($A$21,UserList!$A$4:$J$101,6,FALSE)</f>
        <v>150</v>
      </c>
      <c r="F23" s="34">
        <f>VLOOKUP($A$21,UserList!$A$4:$J$101,8,FALSE)</f>
        <v>100</v>
      </c>
    </row>
    <row r="24" spans="1:6" x14ac:dyDescent="0.45">
      <c r="A24" s="26" t="s">
        <v>161</v>
      </c>
      <c r="B24" s="35">
        <f>B23*D23</f>
        <v>0</v>
      </c>
      <c r="C24" s="7"/>
      <c r="D24" s="7"/>
      <c r="E24" s="6"/>
      <c r="F24" s="8"/>
    </row>
    <row r="25" spans="1:6" x14ac:dyDescent="0.45">
      <c r="A25" s="26" t="s">
        <v>162</v>
      </c>
      <c r="B25" s="36">
        <f>B24/1000000</f>
        <v>0</v>
      </c>
      <c r="C25" s="7"/>
      <c r="D25" s="7"/>
      <c r="E25" s="6"/>
      <c r="F25" s="8"/>
    </row>
    <row r="26" spans="1:6" x14ac:dyDescent="0.45">
      <c r="A26" s="26" t="s">
        <v>163</v>
      </c>
      <c r="B26" s="37">
        <f>$B$13*B24</f>
        <v>0</v>
      </c>
      <c r="C26" s="7"/>
      <c r="D26" s="7"/>
      <c r="E26" s="6"/>
      <c r="F26" s="8"/>
    </row>
    <row r="27" spans="1:6" x14ac:dyDescent="0.45">
      <c r="A27" s="26" t="s">
        <v>164</v>
      </c>
      <c r="B27" s="38">
        <f>B25*E23*$B$16*$B$14</f>
        <v>0</v>
      </c>
      <c r="C27" s="7"/>
      <c r="D27" s="7"/>
      <c r="E27" s="6"/>
      <c r="F27" s="8"/>
    </row>
    <row r="28" spans="1:6" x14ac:dyDescent="0.45">
      <c r="A28" s="26" t="s">
        <v>165</v>
      </c>
      <c r="B28" s="38">
        <f>B25*F23*$B$16*$B$15</f>
        <v>0</v>
      </c>
      <c r="C28" s="7"/>
      <c r="D28" s="7"/>
      <c r="E28" s="6"/>
      <c r="F28" s="8"/>
    </row>
    <row r="29" spans="1:6" x14ac:dyDescent="0.45">
      <c r="A29" s="39" t="s">
        <v>6</v>
      </c>
      <c r="B29" s="40">
        <f>B26+B27+B28</f>
        <v>0</v>
      </c>
      <c r="C29" s="41"/>
      <c r="D29" s="41"/>
      <c r="E29" s="5"/>
      <c r="F29" s="10"/>
    </row>
    <row r="30" spans="1:6" ht="15.75" x14ac:dyDescent="0.5">
      <c r="A30" s="120" t="s">
        <v>135</v>
      </c>
      <c r="B30" s="121"/>
      <c r="C30" s="121"/>
      <c r="D30" s="121"/>
      <c r="E30" s="121"/>
      <c r="F30" s="122"/>
    </row>
    <row r="31" spans="1:6" x14ac:dyDescent="0.45">
      <c r="A31" s="11" t="s">
        <v>169</v>
      </c>
      <c r="B31" s="6"/>
      <c r="C31" s="7"/>
      <c r="D31" s="7"/>
      <c r="E31" s="6"/>
      <c r="F31" s="8"/>
    </row>
    <row r="32" spans="1:6" x14ac:dyDescent="0.45">
      <c r="A32" s="24" t="s">
        <v>168</v>
      </c>
      <c r="B32" s="52">
        <v>0</v>
      </c>
      <c r="C32" s="33" t="str">
        <f>VLOOKUP($A$30,UserList!$A$4:$J$101,3,FALSE)</f>
        <v>Dwelling Unit</v>
      </c>
      <c r="D32" s="33">
        <f>VLOOKUP($A$30,UserList!$A$4:$J$101,4,FALSE)</f>
        <v>226</v>
      </c>
      <c r="E32" s="33">
        <f>VLOOKUP($A$30,UserList!$A$4:$J$101,6,FALSE)</f>
        <v>150</v>
      </c>
      <c r="F32" s="34">
        <f>VLOOKUP($A$30,UserList!$A$4:$J$101,8,FALSE)</f>
        <v>100</v>
      </c>
    </row>
    <row r="33" spans="1:6" x14ac:dyDescent="0.45">
      <c r="A33" s="26" t="s">
        <v>161</v>
      </c>
      <c r="B33" s="35">
        <f>B32*D32</f>
        <v>0</v>
      </c>
      <c r="C33" s="7"/>
      <c r="D33" s="7"/>
      <c r="E33" s="6"/>
      <c r="F33" s="8"/>
    </row>
    <row r="34" spans="1:6" x14ac:dyDescent="0.45">
      <c r="A34" s="26" t="s">
        <v>162</v>
      </c>
      <c r="B34" s="36">
        <f>B33/1000000</f>
        <v>0</v>
      </c>
      <c r="C34" s="7"/>
      <c r="D34" s="7"/>
      <c r="E34" s="6"/>
      <c r="F34" s="8"/>
    </row>
    <row r="35" spans="1:6" x14ac:dyDescent="0.45">
      <c r="A35" s="26" t="s">
        <v>163</v>
      </c>
      <c r="B35" s="37">
        <f>$B$13*B33</f>
        <v>0</v>
      </c>
      <c r="C35" s="7"/>
      <c r="D35" s="7"/>
      <c r="E35" s="6"/>
      <c r="F35" s="8"/>
    </row>
    <row r="36" spans="1:6" x14ac:dyDescent="0.45">
      <c r="A36" s="26" t="s">
        <v>164</v>
      </c>
      <c r="B36" s="38">
        <f>B34*E32*$B$16*$B$14</f>
        <v>0</v>
      </c>
      <c r="C36" s="7"/>
      <c r="D36" s="7"/>
      <c r="E36" s="6"/>
      <c r="F36" s="8"/>
    </row>
    <row r="37" spans="1:6" x14ac:dyDescent="0.45">
      <c r="A37" s="26" t="s">
        <v>165</v>
      </c>
      <c r="B37" s="38">
        <f>B34*F32*$B$16*$B$15</f>
        <v>0</v>
      </c>
      <c r="C37" s="7"/>
      <c r="D37" s="7"/>
      <c r="E37" s="6"/>
      <c r="F37" s="8"/>
    </row>
    <row r="38" spans="1:6" x14ac:dyDescent="0.45">
      <c r="A38" s="39" t="s">
        <v>6</v>
      </c>
      <c r="B38" s="40">
        <f>B35+B36+B37</f>
        <v>0</v>
      </c>
      <c r="C38" s="41"/>
      <c r="D38" s="41"/>
      <c r="E38" s="5"/>
      <c r="F38" s="10"/>
    </row>
    <row r="39" spans="1:6" ht="15.75" x14ac:dyDescent="0.5">
      <c r="A39" s="120" t="s">
        <v>136</v>
      </c>
      <c r="B39" s="121"/>
      <c r="C39" s="121"/>
      <c r="D39" s="121"/>
      <c r="E39" s="121"/>
      <c r="F39" s="122"/>
    </row>
    <row r="40" spans="1:6" x14ac:dyDescent="0.45">
      <c r="A40" s="11" t="s">
        <v>170</v>
      </c>
      <c r="B40" s="6"/>
      <c r="C40" s="7"/>
      <c r="D40" s="7"/>
      <c r="E40" s="6"/>
      <c r="F40" s="8"/>
    </row>
    <row r="41" spans="1:6" x14ac:dyDescent="0.45">
      <c r="A41" s="24" t="s">
        <v>168</v>
      </c>
      <c r="B41" s="52">
        <v>0</v>
      </c>
      <c r="C41" s="33" t="str">
        <f>VLOOKUP($A$39,UserList!$A$4:$J$101,3,FALSE)</f>
        <v>Dwelling Unit</v>
      </c>
      <c r="D41" s="33">
        <f>VLOOKUP($A$39,UserList!$A$4:$J$101,4,FALSE)</f>
        <v>301</v>
      </c>
      <c r="E41" s="33">
        <f>VLOOKUP($A$39,UserList!$A$4:$J$101,6,FALSE)</f>
        <v>150</v>
      </c>
      <c r="F41" s="34">
        <f>VLOOKUP($A$39,UserList!$A$4:$J$101,8,FALSE)</f>
        <v>100</v>
      </c>
    </row>
    <row r="42" spans="1:6" x14ac:dyDescent="0.45">
      <c r="A42" s="26" t="s">
        <v>161</v>
      </c>
      <c r="B42" s="35">
        <f>B41*D41</f>
        <v>0</v>
      </c>
      <c r="C42" s="7"/>
      <c r="D42" s="7"/>
      <c r="E42" s="6"/>
      <c r="F42" s="8"/>
    </row>
    <row r="43" spans="1:6" x14ac:dyDescent="0.45">
      <c r="A43" s="26" t="s">
        <v>162</v>
      </c>
      <c r="B43" s="36">
        <f>B42/1000000</f>
        <v>0</v>
      </c>
      <c r="C43" s="6"/>
      <c r="D43" s="6"/>
      <c r="E43" s="6"/>
      <c r="F43" s="8"/>
    </row>
    <row r="44" spans="1:6" x14ac:dyDescent="0.45">
      <c r="A44" s="26" t="s">
        <v>163</v>
      </c>
      <c r="B44" s="37">
        <f>$B$13*B42</f>
        <v>0</v>
      </c>
      <c r="C44" s="6"/>
      <c r="D44" s="6"/>
      <c r="E44" s="6"/>
      <c r="F44" s="8"/>
    </row>
    <row r="45" spans="1:6" x14ac:dyDescent="0.45">
      <c r="A45" s="26" t="s">
        <v>164</v>
      </c>
      <c r="B45" s="38">
        <f>B43*E41*$B$16*$B$14</f>
        <v>0</v>
      </c>
      <c r="C45" s="6"/>
      <c r="D45" s="6"/>
      <c r="E45" s="6"/>
      <c r="F45" s="8"/>
    </row>
    <row r="46" spans="1:6" x14ac:dyDescent="0.45">
      <c r="A46" s="26" t="s">
        <v>165</v>
      </c>
      <c r="B46" s="38">
        <f>B43*F41*$B$16*$B$15</f>
        <v>0</v>
      </c>
      <c r="C46" s="6"/>
      <c r="D46" s="6"/>
      <c r="E46" s="6"/>
      <c r="F46" s="8"/>
    </row>
    <row r="47" spans="1:6" x14ac:dyDescent="0.45">
      <c r="A47" s="39" t="s">
        <v>6</v>
      </c>
      <c r="B47" s="40">
        <f>B44+B45+B46</f>
        <v>0</v>
      </c>
      <c r="C47" s="5"/>
      <c r="D47" s="5"/>
      <c r="E47" s="5"/>
      <c r="F47" s="10"/>
    </row>
    <row r="48" spans="1:6" ht="15.75" x14ac:dyDescent="0.5">
      <c r="A48" s="120" t="s">
        <v>22</v>
      </c>
      <c r="B48" s="121"/>
      <c r="C48" s="121"/>
      <c r="D48" s="121"/>
      <c r="E48" s="121"/>
      <c r="F48" s="122"/>
    </row>
    <row r="49" spans="1:6" x14ac:dyDescent="0.45">
      <c r="A49" s="11" t="s">
        <v>171</v>
      </c>
      <c r="B49" s="6"/>
      <c r="C49" s="7"/>
      <c r="D49" s="7"/>
      <c r="E49" s="6"/>
      <c r="F49" s="8"/>
    </row>
    <row r="50" spans="1:6" x14ac:dyDescent="0.45">
      <c r="A50" s="24" t="s">
        <v>168</v>
      </c>
      <c r="B50" s="52">
        <v>0</v>
      </c>
      <c r="C50" s="33">
        <f>VLOOKUP($A$48,UserList!$A$4:$J$101,3,FALSE)</f>
        <v>0</v>
      </c>
      <c r="D50" s="33">
        <f>VLOOKUP($A$48,UserList!$A$4:$J$101,4,FALSE)</f>
        <v>0</v>
      </c>
      <c r="E50" s="33">
        <f>VLOOKUP($A$48,UserList!$A$4:$J$101,6,FALSE)</f>
        <v>0</v>
      </c>
      <c r="F50" s="34">
        <f>VLOOKUP($A$48,UserList!$A$4:$J$101,8,FALSE)</f>
        <v>0</v>
      </c>
    </row>
    <row r="51" spans="1:6" x14ac:dyDescent="0.45">
      <c r="A51" s="26" t="s">
        <v>161</v>
      </c>
      <c r="B51" s="35">
        <f>B50*D50</f>
        <v>0</v>
      </c>
      <c r="C51" s="7"/>
      <c r="D51" s="7"/>
      <c r="E51" s="6"/>
      <c r="F51" s="8"/>
    </row>
    <row r="52" spans="1:6" x14ac:dyDescent="0.45">
      <c r="A52" s="26" t="s">
        <v>162</v>
      </c>
      <c r="B52" s="36">
        <f>B51/1000000</f>
        <v>0</v>
      </c>
      <c r="C52" s="6"/>
      <c r="D52" s="6"/>
      <c r="E52" s="6"/>
      <c r="F52" s="8"/>
    </row>
    <row r="53" spans="1:6" x14ac:dyDescent="0.45">
      <c r="A53" s="26" t="s">
        <v>163</v>
      </c>
      <c r="B53" s="37">
        <f>$B$13*B51</f>
        <v>0</v>
      </c>
      <c r="C53" s="6"/>
      <c r="D53" s="6"/>
      <c r="E53" s="6"/>
      <c r="F53" s="8"/>
    </row>
    <row r="54" spans="1:6" x14ac:dyDescent="0.45">
      <c r="A54" s="26" t="s">
        <v>164</v>
      </c>
      <c r="B54" s="38">
        <f>B52*E50*$B$16*$B$14</f>
        <v>0</v>
      </c>
      <c r="C54" s="6"/>
      <c r="D54" s="6"/>
      <c r="E54" s="6"/>
      <c r="F54" s="8"/>
    </row>
    <row r="55" spans="1:6" x14ac:dyDescent="0.45">
      <c r="A55" s="26" t="s">
        <v>165</v>
      </c>
      <c r="B55" s="38">
        <f>B52*F50*$B$16*$B$15</f>
        <v>0</v>
      </c>
      <c r="C55" s="6"/>
      <c r="D55" s="6"/>
      <c r="E55" s="6"/>
      <c r="F55" s="8"/>
    </row>
    <row r="56" spans="1:6" x14ac:dyDescent="0.45">
      <c r="A56" s="39" t="s">
        <v>6</v>
      </c>
      <c r="B56" s="40">
        <f>B53+B54+B55</f>
        <v>0</v>
      </c>
      <c r="C56" s="5"/>
      <c r="D56" s="5"/>
      <c r="E56" s="5"/>
      <c r="F56" s="10"/>
    </row>
    <row r="57" spans="1:6" x14ac:dyDescent="0.45">
      <c r="A57" s="42" t="s">
        <v>172</v>
      </c>
      <c r="B57" s="43">
        <f>B29+B38+B47+B56</f>
        <v>0</v>
      </c>
    </row>
    <row r="58" spans="1:6" ht="15.75" x14ac:dyDescent="0.5">
      <c r="A58" s="18"/>
      <c r="B58" s="18"/>
      <c r="C58" s="18"/>
      <c r="D58" s="18"/>
    </row>
    <row r="59" spans="1:6" ht="15.75" x14ac:dyDescent="0.5">
      <c r="A59" s="18" t="s">
        <v>183</v>
      </c>
      <c r="B59" s="149">
        <f>B60</f>
        <v>5497</v>
      </c>
      <c r="C59" s="18"/>
      <c r="D59" s="18"/>
    </row>
    <row r="60" spans="1:6" ht="15.75" x14ac:dyDescent="0.5">
      <c r="A60" s="20" t="s">
        <v>166</v>
      </c>
      <c r="B60" s="31">
        <v>5497</v>
      </c>
      <c r="C60" s="44"/>
      <c r="D60" s="18"/>
    </row>
    <row r="61" spans="1:6" ht="15.75" x14ac:dyDescent="0.5">
      <c r="A61" s="150" t="s">
        <v>184</v>
      </c>
      <c r="B61" s="151">
        <f>B57*B60</f>
        <v>0</v>
      </c>
      <c r="C61" s="18"/>
      <c r="D61" s="18"/>
    </row>
    <row r="62" spans="1:6" ht="15.75" x14ac:dyDescent="0.5">
      <c r="A62" s="24"/>
      <c r="B62" s="49"/>
      <c r="C62" s="44"/>
      <c r="D62" s="18"/>
    </row>
    <row r="63" spans="1:6" ht="15.75" x14ac:dyDescent="0.5">
      <c r="A63" s="48"/>
      <c r="B63" s="4"/>
    </row>
  </sheetData>
  <mergeCells count="12">
    <mergeCell ref="B7:F7"/>
    <mergeCell ref="A8:F8"/>
    <mergeCell ref="A1:F1"/>
    <mergeCell ref="B3:F3"/>
    <mergeCell ref="B4:F4"/>
    <mergeCell ref="B5:F5"/>
    <mergeCell ref="B6:F6"/>
    <mergeCell ref="B9:F9"/>
    <mergeCell ref="A21:F21"/>
    <mergeCell ref="A30:F30"/>
    <mergeCell ref="A39:F39"/>
    <mergeCell ref="A48:F48"/>
  </mergeCells>
  <pageMargins left="0.7" right="0.7" top="0.75" bottom="0.75" header="0.3" footer="0.3"/>
  <pageSetup scale="93" orientation="portrait" r:id="rId1"/>
  <rowBreaks count="1" manualBreakCount="1">
    <brk id="29" max="16383" man="1"/>
  </rowBreaks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200-000000000000}">
          <x14:formula1>
            <xm:f>UserList!#REF!</xm:f>
          </x14:formula1>
          <xm:sqref>A48:F48</xm:sqref>
        </x14:dataValidation>
        <x14:dataValidation type="list" showInputMessage="1" showErrorMessage="1" xr:uid="{00000000-0002-0000-0200-000001000000}">
          <x14:formula1>
            <xm:f>UserList!#REF!</xm:f>
          </x14:formula1>
          <xm:sqref>A21:F21</xm:sqref>
        </x14:dataValidation>
        <x14:dataValidation type="list" allowBlank="1" showInputMessage="1" showErrorMessage="1" xr:uid="{00000000-0002-0000-0200-000002000000}">
          <x14:formula1>
            <xm:f>UserList!#REF!</xm:f>
          </x14:formula1>
          <xm:sqref>A39:F39</xm:sqref>
        </x14:dataValidation>
        <x14:dataValidation type="list" allowBlank="1" showInputMessage="1" showErrorMessage="1" xr:uid="{00000000-0002-0000-0200-000003000000}">
          <x14:formula1>
            <xm:f>UserList!#REF!</xm:f>
          </x14:formula1>
          <xm:sqref>A30:F30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4"/>
  <sheetViews>
    <sheetView zoomScaleNormal="100" workbookViewId="0">
      <selection sqref="A1:F1"/>
    </sheetView>
  </sheetViews>
  <sheetFormatPr defaultRowHeight="14.25" x14ac:dyDescent="0.45"/>
  <cols>
    <col min="1" max="1" width="28.796875" customWidth="1"/>
    <col min="2" max="2" width="15.796875" customWidth="1"/>
    <col min="3" max="3" width="16.796875" customWidth="1"/>
    <col min="4" max="5" width="11.796875" customWidth="1"/>
    <col min="6" max="6" width="10" customWidth="1"/>
  </cols>
  <sheetData>
    <row r="1" spans="1:6" ht="18" x14ac:dyDescent="0.55000000000000004">
      <c r="A1" s="124" t="s">
        <v>192</v>
      </c>
      <c r="B1" s="124"/>
      <c r="C1" s="124"/>
      <c r="D1" s="124"/>
      <c r="E1" s="124"/>
      <c r="F1" s="124"/>
    </row>
    <row r="3" spans="1:6" x14ac:dyDescent="0.45">
      <c r="A3" s="15" t="s">
        <v>1</v>
      </c>
      <c r="B3" s="125">
        <f>'TOTAL ESTIMATE'!B2:F2</f>
        <v>0</v>
      </c>
      <c r="C3" s="133"/>
      <c r="D3" s="133"/>
      <c r="E3" s="133"/>
      <c r="F3" s="134"/>
    </row>
    <row r="4" spans="1:6" x14ac:dyDescent="0.45">
      <c r="A4" s="15" t="s">
        <v>8</v>
      </c>
      <c r="B4" s="123">
        <f>'TOTAL ESTIMATE'!B3:F3</f>
        <v>0</v>
      </c>
      <c r="C4" s="123"/>
      <c r="D4" s="123"/>
      <c r="E4" s="123"/>
      <c r="F4" s="123"/>
    </row>
    <row r="5" spans="1:6" x14ac:dyDescent="0.45">
      <c r="A5" s="15" t="s">
        <v>2</v>
      </c>
      <c r="B5" s="135">
        <f>'TOTAL ESTIMATE'!B4:F4</f>
        <v>0</v>
      </c>
      <c r="C5" s="135"/>
      <c r="D5" s="135"/>
      <c r="E5" s="135"/>
      <c r="F5" s="135"/>
    </row>
    <row r="6" spans="1:6" x14ac:dyDescent="0.45">
      <c r="A6" s="15" t="s">
        <v>3</v>
      </c>
      <c r="B6" s="135">
        <f>'TOTAL ESTIMATE'!B5:F5</f>
        <v>0</v>
      </c>
      <c r="C6" s="135"/>
      <c r="D6" s="135"/>
      <c r="E6" s="135"/>
      <c r="F6" s="135"/>
    </row>
    <row r="7" spans="1:6" x14ac:dyDescent="0.45">
      <c r="A7" s="15" t="s">
        <v>0</v>
      </c>
      <c r="B7" s="135">
        <f>'TOTAL ESTIMATE'!B6:F6</f>
        <v>0</v>
      </c>
      <c r="C7" s="135"/>
      <c r="D7" s="135"/>
      <c r="E7" s="135"/>
      <c r="F7" s="135"/>
    </row>
    <row r="8" spans="1:6" x14ac:dyDescent="0.45">
      <c r="B8" s="50"/>
      <c r="C8" s="50"/>
      <c r="D8" s="50"/>
      <c r="E8" s="50"/>
      <c r="F8" s="50"/>
    </row>
    <row r="9" spans="1:6" x14ac:dyDescent="0.45">
      <c r="A9" s="15" t="s">
        <v>4</v>
      </c>
      <c r="B9" s="113"/>
      <c r="C9" s="113"/>
      <c r="D9" s="113"/>
      <c r="E9" s="113"/>
      <c r="F9" s="113"/>
    </row>
    <row r="10" spans="1:6" x14ac:dyDescent="0.45">
      <c r="A10" s="16"/>
      <c r="B10" s="17"/>
      <c r="C10" s="17"/>
      <c r="D10" s="17"/>
      <c r="E10" s="17"/>
      <c r="F10" s="17"/>
    </row>
    <row r="11" spans="1:6" ht="15.75" x14ac:dyDescent="0.5">
      <c r="A11" s="18" t="s">
        <v>5</v>
      </c>
    </row>
    <row r="12" spans="1:6" x14ac:dyDescent="0.45">
      <c r="A12" s="19"/>
      <c r="B12" s="19"/>
    </row>
    <row r="13" spans="1:6" ht="15.75" x14ac:dyDescent="0.5">
      <c r="A13" s="20" t="s">
        <v>149</v>
      </c>
      <c r="B13" s="21">
        <v>3.47E-3</v>
      </c>
    </row>
    <row r="14" spans="1:6" ht="15.75" x14ac:dyDescent="0.5">
      <c r="A14" s="20" t="s">
        <v>150</v>
      </c>
      <c r="B14" s="21">
        <v>0.36199999999999999</v>
      </c>
    </row>
    <row r="15" spans="1:6" ht="15.75" x14ac:dyDescent="0.5">
      <c r="A15" s="20" t="s">
        <v>151</v>
      </c>
      <c r="B15" s="21">
        <v>0.58899999999999997</v>
      </c>
    </row>
    <row r="16" spans="1:6" ht="15.75" x14ac:dyDescent="0.5">
      <c r="A16" s="20" t="s">
        <v>152</v>
      </c>
      <c r="B16" s="21">
        <v>8.34</v>
      </c>
    </row>
    <row r="17" spans="1:6" x14ac:dyDescent="0.45">
      <c r="A17" s="19"/>
      <c r="B17" s="19"/>
    </row>
    <row r="18" spans="1:6" ht="15.75" x14ac:dyDescent="0.5">
      <c r="A18" s="18"/>
    </row>
    <row r="19" spans="1:6" ht="15.75" x14ac:dyDescent="0.5">
      <c r="A19" s="18"/>
      <c r="C19" s="22" t="s">
        <v>153</v>
      </c>
      <c r="D19" s="22" t="s">
        <v>7</v>
      </c>
      <c r="E19" s="22" t="s">
        <v>154</v>
      </c>
      <c r="F19" s="22" t="s">
        <v>155</v>
      </c>
    </row>
    <row r="20" spans="1:6" ht="15.75" x14ac:dyDescent="0.5">
      <c r="A20" s="18"/>
      <c r="C20" s="23" t="s">
        <v>156</v>
      </c>
      <c r="D20" s="23" t="s">
        <v>157</v>
      </c>
      <c r="E20" s="23" t="s">
        <v>158</v>
      </c>
      <c r="F20" s="23" t="s">
        <v>159</v>
      </c>
    </row>
    <row r="21" spans="1:6" ht="15.75" x14ac:dyDescent="0.5">
      <c r="A21" s="130" t="s">
        <v>114</v>
      </c>
      <c r="B21" s="131"/>
      <c r="C21" s="131"/>
      <c r="D21" s="131"/>
      <c r="E21" s="131"/>
      <c r="F21" s="132"/>
    </row>
    <row r="22" spans="1:6" x14ac:dyDescent="0.45">
      <c r="A22" s="24" t="s">
        <v>160</v>
      </c>
      <c r="B22" s="53"/>
      <c r="C22" s="25">
        <f>VLOOKUP($A$21,[1]UserList!$A$4:$J$101,3,FALSE)</f>
        <v>1000</v>
      </c>
      <c r="D22" s="25">
        <f>VLOOKUP($A$21,[1]UserList!$A$4:$J$101,4,FALSE)</f>
        <v>100</v>
      </c>
      <c r="E22" s="25">
        <f>VLOOKUP($A$21,[1]UserList!$A$4:$J$101,6,FALSE)</f>
        <v>150</v>
      </c>
      <c r="F22" s="51">
        <f>VLOOKUP($A$21,[1]UserList!$A$4:$J$101,8,FALSE)</f>
        <v>100</v>
      </c>
    </row>
    <row r="23" spans="1:6" x14ac:dyDescent="0.45">
      <c r="A23" s="26" t="s">
        <v>161</v>
      </c>
      <c r="B23" s="27">
        <f>B22/C22*D22</f>
        <v>0</v>
      </c>
      <c r="C23" s="7"/>
      <c r="D23" s="7"/>
      <c r="E23" s="6"/>
      <c r="F23" s="8"/>
    </row>
    <row r="24" spans="1:6" x14ac:dyDescent="0.45">
      <c r="A24" s="26" t="s">
        <v>162</v>
      </c>
      <c r="B24" s="28">
        <f>B23/1000000</f>
        <v>0</v>
      </c>
      <c r="C24" s="6"/>
      <c r="D24" s="6"/>
      <c r="E24" s="6"/>
      <c r="F24" s="8"/>
    </row>
    <row r="25" spans="1:6" x14ac:dyDescent="0.45">
      <c r="A25" s="26" t="s">
        <v>163</v>
      </c>
      <c r="B25" s="29">
        <f>B23*B13</f>
        <v>0</v>
      </c>
      <c r="C25" s="6"/>
      <c r="D25" s="6"/>
      <c r="E25" s="6"/>
      <c r="F25" s="8"/>
    </row>
    <row r="26" spans="1:6" x14ac:dyDescent="0.45">
      <c r="A26" s="26" t="s">
        <v>164</v>
      </c>
      <c r="B26" s="30">
        <f>E22*B16*B24*B14</f>
        <v>0</v>
      </c>
      <c r="C26" s="6"/>
      <c r="D26" s="6"/>
      <c r="E26" s="6"/>
      <c r="F26" s="8"/>
    </row>
    <row r="27" spans="1:6" x14ac:dyDescent="0.45">
      <c r="A27" s="26" t="s">
        <v>165</v>
      </c>
      <c r="B27" s="30">
        <f>F22*B16*B24*B15</f>
        <v>0</v>
      </c>
      <c r="C27" s="6"/>
      <c r="D27" s="6"/>
      <c r="E27" s="6"/>
      <c r="F27" s="8"/>
    </row>
    <row r="28" spans="1:6" x14ac:dyDescent="0.45">
      <c r="A28" s="26" t="s">
        <v>6</v>
      </c>
      <c r="B28" s="47">
        <f>B25+B26+B27</f>
        <v>0</v>
      </c>
      <c r="C28" s="6"/>
      <c r="D28" s="6"/>
      <c r="E28" s="6"/>
      <c r="F28" s="8"/>
    </row>
    <row r="29" spans="1:6" x14ac:dyDescent="0.45">
      <c r="A29" s="9"/>
      <c r="B29" s="5"/>
      <c r="C29" s="5"/>
      <c r="D29" s="5"/>
      <c r="E29" s="5"/>
      <c r="F29" s="10"/>
    </row>
    <row r="30" spans="1:6" ht="15.75" x14ac:dyDescent="0.5">
      <c r="A30" s="18" t="s">
        <v>185</v>
      </c>
      <c r="B30" s="149">
        <f>B31</f>
        <v>5497</v>
      </c>
      <c r="C30" s="18"/>
      <c r="D30" s="18"/>
    </row>
    <row r="31" spans="1:6" ht="15.75" x14ac:dyDescent="0.5">
      <c r="A31" s="20" t="s">
        <v>166</v>
      </c>
      <c r="B31" s="31">
        <v>5497</v>
      </c>
      <c r="C31" s="18"/>
      <c r="D31" s="18"/>
    </row>
    <row r="32" spans="1:6" ht="15.75" x14ac:dyDescent="0.5">
      <c r="A32" s="150" t="s">
        <v>184</v>
      </c>
      <c r="B32" s="151">
        <f>B28*B31</f>
        <v>0</v>
      </c>
      <c r="C32" s="18"/>
      <c r="D32" s="18"/>
    </row>
    <row r="33" spans="1:2" x14ac:dyDescent="0.45">
      <c r="A33" s="32"/>
      <c r="B33" s="46"/>
    </row>
    <row r="34" spans="1:2" ht="15.75" x14ac:dyDescent="0.5">
      <c r="A34" s="1"/>
      <c r="B34" s="45"/>
    </row>
  </sheetData>
  <mergeCells count="8">
    <mergeCell ref="B9:F9"/>
    <mergeCell ref="A21:F21"/>
    <mergeCell ref="A1:F1"/>
    <mergeCell ref="B3:F3"/>
    <mergeCell ref="B4:F4"/>
    <mergeCell ref="B5:F5"/>
    <mergeCell ref="B6:F6"/>
    <mergeCell ref="B7:F7"/>
  </mergeCells>
  <pageMargins left="0.7" right="0.7" top="0.75" bottom="0.75" header="0.3" footer="0.3"/>
  <pageSetup scale="93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300-000000000000}">
          <x14:formula1>
            <xm:f>UserList!$A$4:$A$101</xm:f>
          </x14:formula1>
          <xm:sqref>A21:F21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34"/>
  <sheetViews>
    <sheetView zoomScaleNormal="100" workbookViewId="0">
      <selection sqref="A1:F1"/>
    </sheetView>
  </sheetViews>
  <sheetFormatPr defaultRowHeight="14.25" x14ac:dyDescent="0.45"/>
  <cols>
    <col min="1" max="1" width="28.796875" customWidth="1"/>
    <col min="2" max="2" width="15.796875" customWidth="1"/>
    <col min="3" max="3" width="16.796875" customWidth="1"/>
    <col min="4" max="5" width="11.796875" customWidth="1"/>
    <col min="6" max="6" width="10" customWidth="1"/>
  </cols>
  <sheetData>
    <row r="1" spans="1:6" ht="18" x14ac:dyDescent="0.55000000000000004">
      <c r="A1" s="124" t="s">
        <v>192</v>
      </c>
      <c r="B1" s="124"/>
      <c r="C1" s="124"/>
      <c r="D1" s="124"/>
      <c r="E1" s="124"/>
      <c r="F1" s="124"/>
    </row>
    <row r="3" spans="1:6" x14ac:dyDescent="0.45">
      <c r="A3" s="15" t="s">
        <v>1</v>
      </c>
      <c r="B3" s="125">
        <f>'TOTAL ESTIMATE'!B2:F2</f>
        <v>0</v>
      </c>
      <c r="C3" s="133"/>
      <c r="D3" s="133"/>
      <c r="E3" s="133"/>
      <c r="F3" s="134"/>
    </row>
    <row r="4" spans="1:6" x14ac:dyDescent="0.45">
      <c r="A4" s="15" t="s">
        <v>8</v>
      </c>
      <c r="B4" s="123">
        <f>'TOTAL ESTIMATE'!B3:F3</f>
        <v>0</v>
      </c>
      <c r="C4" s="123"/>
      <c r="D4" s="123"/>
      <c r="E4" s="123"/>
      <c r="F4" s="123"/>
    </row>
    <row r="5" spans="1:6" x14ac:dyDescent="0.45">
      <c r="A5" s="15" t="s">
        <v>2</v>
      </c>
      <c r="B5" s="135">
        <f>'TOTAL ESTIMATE'!B4:F4</f>
        <v>0</v>
      </c>
      <c r="C5" s="135"/>
      <c r="D5" s="135"/>
      <c r="E5" s="135"/>
      <c r="F5" s="135"/>
    </row>
    <row r="6" spans="1:6" x14ac:dyDescent="0.45">
      <c r="A6" s="15" t="s">
        <v>3</v>
      </c>
      <c r="B6" s="135">
        <f>'TOTAL ESTIMATE'!B5:F5</f>
        <v>0</v>
      </c>
      <c r="C6" s="135"/>
      <c r="D6" s="135"/>
      <c r="E6" s="135"/>
      <c r="F6" s="135"/>
    </row>
    <row r="7" spans="1:6" x14ac:dyDescent="0.45">
      <c r="A7" s="15" t="s">
        <v>0</v>
      </c>
      <c r="B7" s="135">
        <f>'TOTAL ESTIMATE'!B6:F6</f>
        <v>0</v>
      </c>
      <c r="C7" s="135"/>
      <c r="D7" s="135"/>
      <c r="E7" s="135"/>
      <c r="F7" s="135"/>
    </row>
    <row r="8" spans="1:6" x14ac:dyDescent="0.45">
      <c r="B8" s="50"/>
      <c r="C8" s="50"/>
      <c r="D8" s="50"/>
      <c r="E8" s="50"/>
      <c r="F8" s="50"/>
    </row>
    <row r="9" spans="1:6" x14ac:dyDescent="0.45">
      <c r="A9" s="15" t="s">
        <v>4</v>
      </c>
      <c r="B9" s="113"/>
      <c r="C9" s="113"/>
      <c r="D9" s="113"/>
      <c r="E9" s="113"/>
      <c r="F9" s="113"/>
    </row>
    <row r="10" spans="1:6" x14ac:dyDescent="0.45">
      <c r="A10" s="16"/>
      <c r="B10" s="17"/>
      <c r="C10" s="17"/>
      <c r="D10" s="17"/>
      <c r="E10" s="17"/>
      <c r="F10" s="17"/>
    </row>
    <row r="11" spans="1:6" ht="15.75" x14ac:dyDescent="0.5">
      <c r="A11" s="18" t="s">
        <v>5</v>
      </c>
    </row>
    <row r="12" spans="1:6" x14ac:dyDescent="0.45">
      <c r="A12" s="19"/>
      <c r="B12" s="19"/>
    </row>
    <row r="13" spans="1:6" ht="15.75" x14ac:dyDescent="0.5">
      <c r="A13" s="20" t="s">
        <v>149</v>
      </c>
      <c r="B13" s="21">
        <v>3.47E-3</v>
      </c>
    </row>
    <row r="14" spans="1:6" ht="15.75" x14ac:dyDescent="0.5">
      <c r="A14" s="20" t="s">
        <v>150</v>
      </c>
      <c r="B14" s="21">
        <v>0.36199999999999999</v>
      </c>
    </row>
    <row r="15" spans="1:6" ht="15.75" x14ac:dyDescent="0.5">
      <c r="A15" s="20" t="s">
        <v>151</v>
      </c>
      <c r="B15" s="21">
        <v>0.58899999999999997</v>
      </c>
    </row>
    <row r="16" spans="1:6" ht="15.75" x14ac:dyDescent="0.5">
      <c r="A16" s="20" t="s">
        <v>152</v>
      </c>
      <c r="B16" s="21">
        <v>8.34</v>
      </c>
    </row>
    <row r="17" spans="1:6" x14ac:dyDescent="0.45">
      <c r="A17" s="19"/>
      <c r="B17" s="19"/>
    </row>
    <row r="18" spans="1:6" ht="15.75" x14ac:dyDescent="0.5">
      <c r="A18" s="18"/>
    </row>
    <row r="19" spans="1:6" ht="15.75" x14ac:dyDescent="0.5">
      <c r="A19" s="18"/>
      <c r="C19" s="22" t="s">
        <v>153</v>
      </c>
      <c r="D19" s="22" t="s">
        <v>7</v>
      </c>
      <c r="E19" s="22" t="s">
        <v>154</v>
      </c>
      <c r="F19" s="22" t="s">
        <v>155</v>
      </c>
    </row>
    <row r="20" spans="1:6" ht="15.75" x14ac:dyDescent="0.5">
      <c r="A20" s="18"/>
      <c r="C20" s="23" t="s">
        <v>156</v>
      </c>
      <c r="D20" s="23" t="s">
        <v>157</v>
      </c>
      <c r="E20" s="23" t="s">
        <v>158</v>
      </c>
      <c r="F20" s="23" t="s">
        <v>159</v>
      </c>
    </row>
    <row r="21" spans="1:6" ht="15.75" x14ac:dyDescent="0.5">
      <c r="A21" s="130" t="s">
        <v>121</v>
      </c>
      <c r="B21" s="131"/>
      <c r="C21" s="131"/>
      <c r="D21" s="131"/>
      <c r="E21" s="131"/>
      <c r="F21" s="132"/>
    </row>
    <row r="22" spans="1:6" x14ac:dyDescent="0.45">
      <c r="A22" s="24" t="s">
        <v>160</v>
      </c>
      <c r="B22" s="53">
        <v>0</v>
      </c>
      <c r="C22" s="25">
        <f>VLOOKUP($A$21,[1]UserList!$A$4:$J$101,3,FALSE)</f>
        <v>1000</v>
      </c>
      <c r="D22" s="25">
        <f>VLOOKUP($A$21,[1]UserList!$A$4:$J$101,4,FALSE)</f>
        <v>1000</v>
      </c>
      <c r="E22" s="25">
        <f>VLOOKUP($A$21,[1]UserList!$A$4:$J$101,6,FALSE)</f>
        <v>1000</v>
      </c>
      <c r="F22" s="51">
        <f>VLOOKUP($A$21,[1]UserList!$A$4:$J$101,8,FALSE)</f>
        <v>600</v>
      </c>
    </row>
    <row r="23" spans="1:6" x14ac:dyDescent="0.45">
      <c r="A23" s="26" t="s">
        <v>161</v>
      </c>
      <c r="B23" s="27">
        <f>B22/C22*D22</f>
        <v>0</v>
      </c>
      <c r="C23" s="7"/>
      <c r="D23" s="7"/>
      <c r="E23" s="6"/>
      <c r="F23" s="8"/>
    </row>
    <row r="24" spans="1:6" x14ac:dyDescent="0.45">
      <c r="A24" s="26" t="s">
        <v>162</v>
      </c>
      <c r="B24" s="28">
        <f>B23/1000000</f>
        <v>0</v>
      </c>
      <c r="C24" s="6"/>
      <c r="D24" s="6"/>
      <c r="E24" s="6"/>
      <c r="F24" s="8"/>
    </row>
    <row r="25" spans="1:6" x14ac:dyDescent="0.45">
      <c r="A25" s="26" t="s">
        <v>163</v>
      </c>
      <c r="B25" s="29">
        <f>B23*B13</f>
        <v>0</v>
      </c>
      <c r="C25" s="6"/>
      <c r="D25" s="6"/>
      <c r="E25" s="6"/>
      <c r="F25" s="8"/>
    </row>
    <row r="26" spans="1:6" x14ac:dyDescent="0.45">
      <c r="A26" s="26" t="s">
        <v>164</v>
      </c>
      <c r="B26" s="30">
        <f>E22*B16*B24*B14</f>
        <v>0</v>
      </c>
      <c r="C26" s="6"/>
      <c r="D26" s="6"/>
      <c r="E26" s="6"/>
      <c r="F26" s="8"/>
    </row>
    <row r="27" spans="1:6" x14ac:dyDescent="0.45">
      <c r="A27" s="26" t="s">
        <v>165</v>
      </c>
      <c r="B27" s="30">
        <f>F22*B16*B24*B15</f>
        <v>0</v>
      </c>
      <c r="C27" s="6"/>
      <c r="D27" s="6"/>
      <c r="E27" s="6"/>
      <c r="F27" s="8"/>
    </row>
    <row r="28" spans="1:6" x14ac:dyDescent="0.45">
      <c r="A28" s="26" t="s">
        <v>6</v>
      </c>
      <c r="B28" s="47">
        <f>B25+B26+B27</f>
        <v>0</v>
      </c>
      <c r="C28" s="6"/>
      <c r="D28" s="6"/>
      <c r="E28" s="6"/>
      <c r="F28" s="8"/>
    </row>
    <row r="29" spans="1:6" x14ac:dyDescent="0.45">
      <c r="A29" s="9"/>
      <c r="B29" s="5"/>
      <c r="C29" s="5"/>
      <c r="D29" s="5"/>
      <c r="E29" s="5"/>
      <c r="F29" s="10"/>
    </row>
    <row r="30" spans="1:6" ht="15.75" x14ac:dyDescent="0.5">
      <c r="A30" s="18" t="s">
        <v>186</v>
      </c>
      <c r="B30" s="149">
        <f>B31</f>
        <v>5497</v>
      </c>
      <c r="C30" s="18"/>
      <c r="D30" s="18"/>
    </row>
    <row r="31" spans="1:6" ht="15.75" x14ac:dyDescent="0.5">
      <c r="A31" s="20" t="s">
        <v>166</v>
      </c>
      <c r="B31" s="31">
        <v>5497</v>
      </c>
      <c r="C31" s="18"/>
      <c r="D31" s="18"/>
    </row>
    <row r="32" spans="1:6" ht="15.75" x14ac:dyDescent="0.5">
      <c r="A32" s="150" t="s">
        <v>184</v>
      </c>
      <c r="B32" s="151">
        <f>B28*B31</f>
        <v>0</v>
      </c>
      <c r="C32" s="18"/>
      <c r="D32" s="18"/>
    </row>
    <row r="33" spans="1:2" x14ac:dyDescent="0.45">
      <c r="A33" s="32"/>
      <c r="B33" s="46"/>
    </row>
    <row r="34" spans="1:2" ht="15.75" x14ac:dyDescent="0.5">
      <c r="A34" s="1"/>
      <c r="B34" s="45"/>
    </row>
  </sheetData>
  <mergeCells count="8">
    <mergeCell ref="B9:F9"/>
    <mergeCell ref="A21:F21"/>
    <mergeCell ref="A1:F1"/>
    <mergeCell ref="B3:F3"/>
    <mergeCell ref="B4:F4"/>
    <mergeCell ref="B5:F5"/>
    <mergeCell ref="B6:F6"/>
    <mergeCell ref="B7:F7"/>
  </mergeCells>
  <pageMargins left="0.7" right="0.7" top="0.75" bottom="0.75" header="0.3" footer="0.3"/>
  <pageSetup scale="93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400-000000000000}">
          <x14:formula1>
            <xm:f>UserList!$A$4:$A$101</xm:f>
          </x14:formula1>
          <xm:sqref>A21:F21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4"/>
  <sheetViews>
    <sheetView zoomScaleNormal="100" workbookViewId="0">
      <selection activeCell="K14" sqref="K14"/>
    </sheetView>
  </sheetViews>
  <sheetFormatPr defaultRowHeight="14.25" x14ac:dyDescent="0.45"/>
  <cols>
    <col min="1" max="1" width="28.796875" customWidth="1"/>
    <col min="2" max="2" width="15.796875" customWidth="1"/>
    <col min="3" max="3" width="16.796875" customWidth="1"/>
    <col min="4" max="5" width="11.796875" customWidth="1"/>
    <col min="6" max="6" width="10" customWidth="1"/>
  </cols>
  <sheetData>
    <row r="1" spans="1:6" ht="18" x14ac:dyDescent="0.55000000000000004">
      <c r="A1" s="124" t="s">
        <v>192</v>
      </c>
      <c r="B1" s="124"/>
      <c r="C1" s="124"/>
      <c r="D1" s="124"/>
      <c r="E1" s="124"/>
      <c r="F1" s="124"/>
    </row>
    <row r="3" spans="1:6" x14ac:dyDescent="0.45">
      <c r="A3" s="15" t="s">
        <v>1</v>
      </c>
      <c r="B3" s="125">
        <f>'TOTAL ESTIMATE'!B2:F2</f>
        <v>0</v>
      </c>
      <c r="C3" s="133"/>
      <c r="D3" s="133"/>
      <c r="E3" s="133"/>
      <c r="F3" s="134"/>
    </row>
    <row r="4" spans="1:6" x14ac:dyDescent="0.45">
      <c r="A4" s="15" t="s">
        <v>8</v>
      </c>
      <c r="B4" s="123">
        <f>'TOTAL ESTIMATE'!B3:F3</f>
        <v>0</v>
      </c>
      <c r="C4" s="123"/>
      <c r="D4" s="123"/>
      <c r="E4" s="123"/>
      <c r="F4" s="123"/>
    </row>
    <row r="5" spans="1:6" x14ac:dyDescent="0.45">
      <c r="A5" s="15" t="s">
        <v>2</v>
      </c>
      <c r="B5" s="135">
        <f>'TOTAL ESTIMATE'!B4:F4</f>
        <v>0</v>
      </c>
      <c r="C5" s="135"/>
      <c r="D5" s="135"/>
      <c r="E5" s="135"/>
      <c r="F5" s="135"/>
    </row>
    <row r="6" spans="1:6" x14ac:dyDescent="0.45">
      <c r="A6" s="15" t="s">
        <v>3</v>
      </c>
      <c r="B6" s="135">
        <f>'TOTAL ESTIMATE'!B5:F5</f>
        <v>0</v>
      </c>
      <c r="C6" s="135"/>
      <c r="D6" s="135"/>
      <c r="E6" s="135"/>
      <c r="F6" s="135"/>
    </row>
    <row r="7" spans="1:6" x14ac:dyDescent="0.45">
      <c r="A7" s="15" t="s">
        <v>0</v>
      </c>
      <c r="B7" s="135">
        <f>'TOTAL ESTIMATE'!B6:F6</f>
        <v>0</v>
      </c>
      <c r="C7" s="135"/>
      <c r="D7" s="135"/>
      <c r="E7" s="135"/>
      <c r="F7" s="135"/>
    </row>
    <row r="8" spans="1:6" x14ac:dyDescent="0.45">
      <c r="B8" s="50"/>
      <c r="C8" s="50"/>
      <c r="D8" s="50"/>
      <c r="E8" s="50"/>
      <c r="F8" s="50"/>
    </row>
    <row r="9" spans="1:6" x14ac:dyDescent="0.45">
      <c r="A9" s="15" t="s">
        <v>4</v>
      </c>
      <c r="B9" s="113"/>
      <c r="C9" s="113"/>
      <c r="D9" s="113"/>
      <c r="E9" s="113"/>
      <c r="F9" s="113"/>
    </row>
    <row r="10" spans="1:6" x14ac:dyDescent="0.45">
      <c r="A10" s="16"/>
      <c r="B10" s="17"/>
      <c r="C10" s="17"/>
      <c r="D10" s="17"/>
      <c r="E10" s="17"/>
      <c r="F10" s="17"/>
    </row>
    <row r="11" spans="1:6" ht="15.75" x14ac:dyDescent="0.5">
      <c r="A11" s="18" t="s">
        <v>5</v>
      </c>
    </row>
    <row r="12" spans="1:6" x14ac:dyDescent="0.45">
      <c r="A12" s="19"/>
      <c r="B12" s="19"/>
    </row>
    <row r="13" spans="1:6" ht="15.75" x14ac:dyDescent="0.5">
      <c r="A13" s="20" t="s">
        <v>149</v>
      </c>
      <c r="B13" s="21">
        <v>3.47E-3</v>
      </c>
    </row>
    <row r="14" spans="1:6" ht="15.75" x14ac:dyDescent="0.5">
      <c r="A14" s="20" t="s">
        <v>150</v>
      </c>
      <c r="B14" s="21">
        <v>0.36199999999999999</v>
      </c>
    </row>
    <row r="15" spans="1:6" ht="15.75" x14ac:dyDescent="0.5">
      <c r="A15" s="20" t="s">
        <v>151</v>
      </c>
      <c r="B15" s="21">
        <v>0.58899999999999997</v>
      </c>
    </row>
    <row r="16" spans="1:6" ht="15.75" x14ac:dyDescent="0.5">
      <c r="A16" s="20" t="s">
        <v>152</v>
      </c>
      <c r="B16" s="21">
        <v>8.34</v>
      </c>
    </row>
    <row r="17" spans="1:6" x14ac:dyDescent="0.45">
      <c r="A17" s="19"/>
      <c r="B17" s="19"/>
    </row>
    <row r="18" spans="1:6" ht="15.75" x14ac:dyDescent="0.5">
      <c r="A18" s="18"/>
    </row>
    <row r="19" spans="1:6" ht="15.75" x14ac:dyDescent="0.5">
      <c r="A19" s="18"/>
      <c r="C19" s="22" t="s">
        <v>153</v>
      </c>
      <c r="D19" s="22" t="s">
        <v>7</v>
      </c>
      <c r="E19" s="22" t="s">
        <v>154</v>
      </c>
      <c r="F19" s="22" t="s">
        <v>155</v>
      </c>
    </row>
    <row r="20" spans="1:6" ht="15.75" x14ac:dyDescent="0.5">
      <c r="A20" s="18"/>
      <c r="C20" s="23" t="s">
        <v>156</v>
      </c>
      <c r="D20" s="23" t="s">
        <v>157</v>
      </c>
      <c r="E20" s="23" t="s">
        <v>158</v>
      </c>
      <c r="F20" s="23" t="s">
        <v>159</v>
      </c>
    </row>
    <row r="21" spans="1:6" ht="15.75" x14ac:dyDescent="0.5">
      <c r="A21" s="130" t="s">
        <v>114</v>
      </c>
      <c r="B21" s="131"/>
      <c r="C21" s="131"/>
      <c r="D21" s="131"/>
      <c r="E21" s="131"/>
      <c r="F21" s="132"/>
    </row>
    <row r="22" spans="1:6" x14ac:dyDescent="0.45">
      <c r="A22" s="24" t="s">
        <v>160</v>
      </c>
      <c r="B22" s="53">
        <v>0</v>
      </c>
      <c r="C22" s="25">
        <f>VLOOKUP($A$21,[1]UserList!$A$4:$J$101,3,FALSE)</f>
        <v>1000</v>
      </c>
      <c r="D22" s="25">
        <f>VLOOKUP($A$21,[1]UserList!$A$4:$J$101,4,FALSE)</f>
        <v>100</v>
      </c>
      <c r="E22" s="25">
        <f>VLOOKUP($A$21,[1]UserList!$A$4:$J$101,6,FALSE)</f>
        <v>150</v>
      </c>
      <c r="F22" s="51">
        <f>VLOOKUP($A$21,[1]UserList!$A$4:$J$101,8,FALSE)</f>
        <v>100</v>
      </c>
    </row>
    <row r="23" spans="1:6" x14ac:dyDescent="0.45">
      <c r="A23" s="26" t="s">
        <v>161</v>
      </c>
      <c r="B23" s="27">
        <f>B22/C22*D22</f>
        <v>0</v>
      </c>
      <c r="C23" s="7"/>
      <c r="D23" s="7"/>
      <c r="E23" s="6"/>
      <c r="F23" s="8"/>
    </row>
    <row r="24" spans="1:6" x14ac:dyDescent="0.45">
      <c r="A24" s="26" t="s">
        <v>162</v>
      </c>
      <c r="B24" s="28">
        <f>B23/1000000</f>
        <v>0</v>
      </c>
      <c r="C24" s="6"/>
      <c r="D24" s="6"/>
      <c r="E24" s="6"/>
      <c r="F24" s="8"/>
    </row>
    <row r="25" spans="1:6" x14ac:dyDescent="0.45">
      <c r="A25" s="26" t="s">
        <v>163</v>
      </c>
      <c r="B25" s="29">
        <f>B23*$B$13</f>
        <v>0</v>
      </c>
      <c r="C25" s="6"/>
      <c r="D25" s="6"/>
      <c r="E25" s="6"/>
      <c r="F25" s="8"/>
    </row>
    <row r="26" spans="1:6" x14ac:dyDescent="0.45">
      <c r="A26" s="26" t="s">
        <v>164</v>
      </c>
      <c r="B26" s="30">
        <f>E22*$B$16*B24*$B$14</f>
        <v>0</v>
      </c>
      <c r="C26" s="6"/>
      <c r="D26" s="6"/>
      <c r="E26" s="6"/>
      <c r="F26" s="8"/>
    </row>
    <row r="27" spans="1:6" x14ac:dyDescent="0.45">
      <c r="A27" s="26" t="s">
        <v>165</v>
      </c>
      <c r="B27" s="30">
        <f>F22*$B$16*B24*$B$15</f>
        <v>0</v>
      </c>
      <c r="C27" s="6"/>
      <c r="D27" s="6"/>
      <c r="E27" s="6"/>
      <c r="F27" s="8"/>
    </row>
    <row r="28" spans="1:6" x14ac:dyDescent="0.45">
      <c r="A28" s="26" t="s">
        <v>6</v>
      </c>
      <c r="B28" s="47">
        <f>B25+B26+B27</f>
        <v>0</v>
      </c>
      <c r="C28" s="6"/>
      <c r="D28" s="6"/>
      <c r="E28" s="6"/>
      <c r="F28" s="8"/>
    </row>
    <row r="29" spans="1:6" x14ac:dyDescent="0.45">
      <c r="A29" s="9"/>
      <c r="B29" s="5"/>
      <c r="C29" s="5"/>
      <c r="D29" s="5"/>
      <c r="E29" s="5"/>
      <c r="F29" s="10"/>
    </row>
    <row r="30" spans="1:6" ht="15.75" x14ac:dyDescent="0.5">
      <c r="A30" s="18" t="s">
        <v>187</v>
      </c>
      <c r="B30" s="149">
        <f>B31</f>
        <v>5497</v>
      </c>
      <c r="C30" s="18"/>
      <c r="D30" s="18"/>
    </row>
    <row r="31" spans="1:6" ht="15.75" x14ac:dyDescent="0.5">
      <c r="A31" s="20" t="s">
        <v>166</v>
      </c>
      <c r="B31" s="31">
        <v>5497</v>
      </c>
      <c r="C31" s="18"/>
      <c r="D31" s="18"/>
    </row>
    <row r="32" spans="1:6" ht="15.75" x14ac:dyDescent="0.5">
      <c r="A32" s="150" t="s">
        <v>184</v>
      </c>
      <c r="B32" s="151">
        <f>B28*B31</f>
        <v>0</v>
      </c>
      <c r="C32" s="18"/>
      <c r="D32" s="18"/>
    </row>
    <row r="33" spans="1:2" x14ac:dyDescent="0.45">
      <c r="A33" s="32"/>
      <c r="B33" s="46"/>
    </row>
    <row r="34" spans="1:2" ht="15.75" x14ac:dyDescent="0.5">
      <c r="A34" s="1"/>
      <c r="B34" s="45"/>
    </row>
  </sheetData>
  <mergeCells count="8">
    <mergeCell ref="B9:F9"/>
    <mergeCell ref="A21:F21"/>
    <mergeCell ref="A1:F1"/>
    <mergeCell ref="B3:F3"/>
    <mergeCell ref="B4:F4"/>
    <mergeCell ref="B5:F5"/>
    <mergeCell ref="B6:F6"/>
    <mergeCell ref="B7:F7"/>
  </mergeCells>
  <pageMargins left="0.7" right="0.7" top="0.75" bottom="0.75" header="0.3" footer="0.3"/>
  <pageSetup scale="93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500-000000000000}">
          <x14:formula1>
            <xm:f>UserList!$A$4:$A$101</xm:f>
          </x14:formula1>
          <xm:sqref>A21:F21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4"/>
  <sheetViews>
    <sheetView zoomScaleNormal="100" workbookViewId="0">
      <selection activeCell="L17" sqref="L17:M17"/>
    </sheetView>
  </sheetViews>
  <sheetFormatPr defaultRowHeight="14.25" x14ac:dyDescent="0.45"/>
  <cols>
    <col min="1" max="1" width="28.796875" customWidth="1"/>
    <col min="2" max="2" width="15.796875" customWidth="1"/>
    <col min="3" max="3" width="16.796875" customWidth="1"/>
    <col min="4" max="5" width="11.796875" customWidth="1"/>
    <col min="6" max="6" width="10" customWidth="1"/>
  </cols>
  <sheetData>
    <row r="1" spans="1:6" ht="18" x14ac:dyDescent="0.55000000000000004">
      <c r="A1" s="124" t="s">
        <v>189</v>
      </c>
      <c r="B1" s="124"/>
      <c r="C1" s="124"/>
      <c r="D1" s="124"/>
      <c r="E1" s="124"/>
      <c r="F1" s="124"/>
    </row>
    <row r="3" spans="1:6" x14ac:dyDescent="0.45">
      <c r="A3" s="15" t="s">
        <v>1</v>
      </c>
      <c r="B3" s="125">
        <f>'TOTAL ESTIMATE'!B2:F2</f>
        <v>0</v>
      </c>
      <c r="C3" s="133"/>
      <c r="D3" s="133"/>
      <c r="E3" s="133"/>
      <c r="F3" s="134"/>
    </row>
    <row r="4" spans="1:6" x14ac:dyDescent="0.45">
      <c r="A4" s="15" t="s">
        <v>8</v>
      </c>
      <c r="B4" s="123">
        <f>'TOTAL ESTIMATE'!B3:F3</f>
        <v>0</v>
      </c>
      <c r="C4" s="123"/>
      <c r="D4" s="123"/>
      <c r="E4" s="123"/>
      <c r="F4" s="123"/>
    </row>
    <row r="5" spans="1:6" x14ac:dyDescent="0.45">
      <c r="A5" s="15" t="s">
        <v>2</v>
      </c>
      <c r="B5" s="135">
        <f>'TOTAL ESTIMATE'!B4:F4</f>
        <v>0</v>
      </c>
      <c r="C5" s="135"/>
      <c r="D5" s="135"/>
      <c r="E5" s="135"/>
      <c r="F5" s="135"/>
    </row>
    <row r="6" spans="1:6" x14ac:dyDescent="0.45">
      <c r="A6" s="15" t="s">
        <v>3</v>
      </c>
      <c r="B6" s="135">
        <f>'TOTAL ESTIMATE'!B5:F5</f>
        <v>0</v>
      </c>
      <c r="C6" s="135"/>
      <c r="D6" s="135"/>
      <c r="E6" s="135"/>
      <c r="F6" s="135"/>
    </row>
    <row r="7" spans="1:6" x14ac:dyDescent="0.45">
      <c r="A7" s="15" t="s">
        <v>0</v>
      </c>
      <c r="B7" s="135">
        <f>'TOTAL ESTIMATE'!B6:F6</f>
        <v>0</v>
      </c>
      <c r="C7" s="135"/>
      <c r="D7" s="135"/>
      <c r="E7" s="135"/>
      <c r="F7" s="135"/>
    </row>
    <row r="8" spans="1:6" x14ac:dyDescent="0.45">
      <c r="B8" s="50"/>
      <c r="C8" s="50"/>
      <c r="D8" s="50"/>
      <c r="E8" s="50"/>
      <c r="F8" s="50"/>
    </row>
    <row r="9" spans="1:6" x14ac:dyDescent="0.45">
      <c r="A9" s="15" t="s">
        <v>4</v>
      </c>
      <c r="B9" s="113"/>
      <c r="C9" s="113"/>
      <c r="D9" s="113"/>
      <c r="E9" s="113"/>
      <c r="F9" s="113"/>
    </row>
    <row r="10" spans="1:6" x14ac:dyDescent="0.45">
      <c r="A10" s="16"/>
      <c r="B10" s="17"/>
      <c r="C10" s="17"/>
      <c r="D10" s="17"/>
      <c r="E10" s="17"/>
      <c r="F10" s="17"/>
    </row>
    <row r="11" spans="1:6" ht="15.75" x14ac:dyDescent="0.5">
      <c r="A11" s="18" t="s">
        <v>5</v>
      </c>
    </row>
    <row r="12" spans="1:6" x14ac:dyDescent="0.45">
      <c r="A12" s="19"/>
      <c r="B12" s="19"/>
    </row>
    <row r="13" spans="1:6" ht="15.75" x14ac:dyDescent="0.5">
      <c r="A13" s="20" t="s">
        <v>149</v>
      </c>
      <c r="B13" s="21">
        <v>3.47E-3</v>
      </c>
    </row>
    <row r="14" spans="1:6" ht="15.75" x14ac:dyDescent="0.5">
      <c r="A14" s="20" t="s">
        <v>150</v>
      </c>
      <c r="B14" s="21">
        <v>0.36199999999999999</v>
      </c>
    </row>
    <row r="15" spans="1:6" ht="15.75" x14ac:dyDescent="0.5">
      <c r="A15" s="20" t="s">
        <v>151</v>
      </c>
      <c r="B15" s="21">
        <v>0.58899999999999997</v>
      </c>
    </row>
    <row r="16" spans="1:6" ht="15.75" x14ac:dyDescent="0.5">
      <c r="A16" s="20" t="s">
        <v>152</v>
      </c>
      <c r="B16" s="21">
        <v>8.34</v>
      </c>
    </row>
    <row r="17" spans="1:6" x14ac:dyDescent="0.45">
      <c r="A17" s="19"/>
      <c r="B17" s="19"/>
    </row>
    <row r="18" spans="1:6" ht="15.75" x14ac:dyDescent="0.5">
      <c r="A18" s="18"/>
    </row>
    <row r="19" spans="1:6" ht="15.75" x14ac:dyDescent="0.5">
      <c r="A19" s="18"/>
      <c r="C19" s="22" t="s">
        <v>153</v>
      </c>
      <c r="D19" s="22" t="s">
        <v>7</v>
      </c>
      <c r="E19" s="22" t="s">
        <v>154</v>
      </c>
      <c r="F19" s="22" t="s">
        <v>155</v>
      </c>
    </row>
    <row r="20" spans="1:6" ht="15.75" x14ac:dyDescent="0.5">
      <c r="A20" s="18"/>
      <c r="C20" s="23" t="s">
        <v>156</v>
      </c>
      <c r="D20" s="23" t="s">
        <v>157</v>
      </c>
      <c r="E20" s="23" t="s">
        <v>158</v>
      </c>
      <c r="F20" s="23" t="s">
        <v>159</v>
      </c>
    </row>
    <row r="21" spans="1:6" ht="15.75" x14ac:dyDescent="0.5">
      <c r="A21" s="136" t="s">
        <v>82</v>
      </c>
      <c r="B21" s="137"/>
      <c r="C21" s="137"/>
      <c r="D21" s="137"/>
      <c r="E21" s="137"/>
      <c r="F21" s="138"/>
    </row>
    <row r="22" spans="1:6" x14ac:dyDescent="0.45">
      <c r="A22" s="24" t="s">
        <v>176</v>
      </c>
      <c r="B22" s="53">
        <v>0</v>
      </c>
      <c r="C22" s="25" t="str">
        <f>VLOOKUP($A$21,[1]UserList!$A$4:$J$101,3,FALSE)</f>
        <v>Room</v>
      </c>
      <c r="D22" s="25">
        <f>VLOOKUP($A$21,[1]UserList!$A$4:$J$101,4,FALSE)</f>
        <v>115</v>
      </c>
      <c r="E22" s="25">
        <f>VLOOKUP($A$21,[1]UserList!$A$4:$J$101,6,FALSE)</f>
        <v>150</v>
      </c>
      <c r="F22" s="51">
        <f>VLOOKUP($A$21,[1]UserList!$A$4:$J$101,8,FALSE)</f>
        <v>100</v>
      </c>
    </row>
    <row r="23" spans="1:6" x14ac:dyDescent="0.45">
      <c r="A23" s="26" t="s">
        <v>161</v>
      </c>
      <c r="B23" s="27">
        <f>B22*D22</f>
        <v>0</v>
      </c>
      <c r="C23" s="7"/>
      <c r="D23" s="7"/>
      <c r="E23" s="6"/>
      <c r="F23" s="8"/>
    </row>
    <row r="24" spans="1:6" x14ac:dyDescent="0.45">
      <c r="A24" s="26" t="s">
        <v>162</v>
      </c>
      <c r="B24" s="28">
        <f>B23/1000000</f>
        <v>0</v>
      </c>
      <c r="C24" s="6"/>
      <c r="D24" s="6"/>
      <c r="E24" s="6"/>
      <c r="F24" s="8"/>
    </row>
    <row r="25" spans="1:6" x14ac:dyDescent="0.45">
      <c r="A25" s="26" t="s">
        <v>163</v>
      </c>
      <c r="B25" s="29">
        <f>B23*$B$13</f>
        <v>0</v>
      </c>
      <c r="C25" s="6"/>
      <c r="D25" s="6"/>
      <c r="E25" s="6"/>
      <c r="F25" s="8"/>
    </row>
    <row r="26" spans="1:6" x14ac:dyDescent="0.45">
      <c r="A26" s="26" t="s">
        <v>164</v>
      </c>
      <c r="B26" s="30">
        <f>E22*$B$16*B24*$B$14</f>
        <v>0</v>
      </c>
      <c r="C26" s="6"/>
      <c r="D26" s="6"/>
      <c r="E26" s="6"/>
      <c r="F26" s="8"/>
    </row>
    <row r="27" spans="1:6" x14ac:dyDescent="0.45">
      <c r="A27" s="26" t="s">
        <v>165</v>
      </c>
      <c r="B27" s="30">
        <f>F22*$B$16*B24*$B$15</f>
        <v>0</v>
      </c>
      <c r="C27" s="6"/>
      <c r="D27" s="6"/>
      <c r="E27" s="6"/>
      <c r="F27" s="8"/>
    </row>
    <row r="28" spans="1:6" x14ac:dyDescent="0.45">
      <c r="A28" s="26" t="s">
        <v>6</v>
      </c>
      <c r="B28" s="47">
        <f>B25+B26+B27</f>
        <v>0</v>
      </c>
      <c r="C28" s="6"/>
      <c r="D28" s="6"/>
      <c r="E28" s="6"/>
      <c r="F28" s="8"/>
    </row>
    <row r="29" spans="1:6" x14ac:dyDescent="0.45">
      <c r="A29" s="9"/>
      <c r="B29" s="5"/>
      <c r="C29" s="5"/>
      <c r="D29" s="5"/>
      <c r="E29" s="5"/>
      <c r="F29" s="10"/>
    </row>
    <row r="30" spans="1:6" ht="15.75" x14ac:dyDescent="0.5">
      <c r="A30" s="18" t="s">
        <v>188</v>
      </c>
      <c r="B30" s="149">
        <f>B31</f>
        <v>5497</v>
      </c>
      <c r="C30" s="18"/>
      <c r="D30" s="18"/>
    </row>
    <row r="31" spans="1:6" ht="15.75" x14ac:dyDescent="0.5">
      <c r="A31" s="20" t="s">
        <v>166</v>
      </c>
      <c r="B31" s="31">
        <v>5497</v>
      </c>
      <c r="C31" s="18"/>
      <c r="D31" s="18"/>
    </row>
    <row r="32" spans="1:6" ht="15.75" x14ac:dyDescent="0.5">
      <c r="A32" s="150" t="s">
        <v>184</v>
      </c>
      <c r="B32" s="151">
        <f>B28*B31</f>
        <v>0</v>
      </c>
      <c r="C32" s="18"/>
      <c r="D32" s="18"/>
    </row>
    <row r="33" spans="1:2" x14ac:dyDescent="0.45">
      <c r="A33" s="32"/>
      <c r="B33" s="46"/>
    </row>
    <row r="34" spans="1:2" ht="15.75" x14ac:dyDescent="0.5">
      <c r="A34" s="1"/>
      <c r="B34" s="45"/>
    </row>
  </sheetData>
  <mergeCells count="8">
    <mergeCell ref="B9:F9"/>
    <mergeCell ref="A21:F21"/>
    <mergeCell ref="A1:F1"/>
    <mergeCell ref="B3:F3"/>
    <mergeCell ref="B4:F4"/>
    <mergeCell ref="B5:F5"/>
    <mergeCell ref="B6:F6"/>
    <mergeCell ref="B7:F7"/>
  </mergeCells>
  <pageMargins left="0.7" right="0.7" top="0.75" bottom="0.75" header="0.3" footer="0.3"/>
  <pageSetup scale="93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600-000000000000}">
          <x14:formula1>
            <xm:f>UserList!#REF!</xm:f>
          </x14:formula1>
          <xm:sqref>A21:F21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92D050"/>
  </sheetPr>
  <dimension ref="A1:F34"/>
  <sheetViews>
    <sheetView zoomScaleNormal="100" workbookViewId="0">
      <selection activeCell="H34" sqref="H34"/>
    </sheetView>
  </sheetViews>
  <sheetFormatPr defaultRowHeight="14.25" x14ac:dyDescent="0.45"/>
  <cols>
    <col min="1" max="1" width="29.53125" customWidth="1"/>
    <col min="2" max="2" width="18.86328125" customWidth="1"/>
    <col min="3" max="3" width="16.796875" customWidth="1"/>
    <col min="4" max="5" width="11.796875" customWidth="1"/>
    <col min="6" max="6" width="10" customWidth="1"/>
  </cols>
  <sheetData>
    <row r="1" spans="1:6" ht="18" x14ac:dyDescent="0.55000000000000004">
      <c r="A1" s="124" t="s">
        <v>193</v>
      </c>
      <c r="B1" s="124"/>
      <c r="C1" s="124"/>
      <c r="D1" s="124"/>
      <c r="E1" s="124"/>
      <c r="F1" s="124"/>
    </row>
    <row r="3" spans="1:6" x14ac:dyDescent="0.45">
      <c r="A3" s="15" t="s">
        <v>1</v>
      </c>
      <c r="B3" s="125">
        <f>'TOTAL ESTIMATE'!B2:F2</f>
        <v>0</v>
      </c>
      <c r="C3" s="133"/>
      <c r="D3" s="133"/>
      <c r="E3" s="133"/>
      <c r="F3" s="134"/>
    </row>
    <row r="4" spans="1:6" x14ac:dyDescent="0.45">
      <c r="A4" s="15" t="s">
        <v>8</v>
      </c>
      <c r="B4" s="123">
        <f>'TOTAL ESTIMATE'!B3:F3</f>
        <v>0</v>
      </c>
      <c r="C4" s="123"/>
      <c r="D4" s="123"/>
      <c r="E4" s="123"/>
      <c r="F4" s="123"/>
    </row>
    <row r="5" spans="1:6" x14ac:dyDescent="0.45">
      <c r="A5" s="15" t="s">
        <v>2</v>
      </c>
      <c r="B5" s="135">
        <f>'TOTAL ESTIMATE'!B4:F4</f>
        <v>0</v>
      </c>
      <c r="C5" s="135"/>
      <c r="D5" s="135"/>
      <c r="E5" s="135"/>
      <c r="F5" s="135"/>
    </row>
    <row r="6" spans="1:6" x14ac:dyDescent="0.45">
      <c r="A6" s="15" t="s">
        <v>3</v>
      </c>
      <c r="B6" s="135">
        <f>'TOTAL ESTIMATE'!B5:F5</f>
        <v>0</v>
      </c>
      <c r="C6" s="135"/>
      <c r="D6" s="135"/>
      <c r="E6" s="135"/>
      <c r="F6" s="135"/>
    </row>
    <row r="7" spans="1:6" x14ac:dyDescent="0.45">
      <c r="A7" s="15" t="s">
        <v>0</v>
      </c>
      <c r="B7" s="135">
        <f>'TOTAL ESTIMATE'!B6:F6</f>
        <v>0</v>
      </c>
      <c r="C7" s="135"/>
      <c r="D7" s="135"/>
      <c r="E7" s="135"/>
      <c r="F7" s="135"/>
    </row>
    <row r="8" spans="1:6" x14ac:dyDescent="0.45">
      <c r="B8" s="50"/>
      <c r="C8" s="50"/>
      <c r="D8" s="50"/>
      <c r="E8" s="50"/>
      <c r="F8" s="50"/>
    </row>
    <row r="9" spans="1:6" x14ac:dyDescent="0.45">
      <c r="A9" s="15" t="s">
        <v>4</v>
      </c>
      <c r="B9" s="113" t="s">
        <v>180</v>
      </c>
      <c r="C9" s="113"/>
      <c r="D9" s="113"/>
      <c r="E9" s="113"/>
      <c r="F9" s="113"/>
    </row>
    <row r="10" spans="1:6" x14ac:dyDescent="0.45">
      <c r="A10" s="16"/>
      <c r="B10" s="17"/>
      <c r="C10" s="17"/>
      <c r="D10" s="17"/>
      <c r="E10" s="17"/>
      <c r="F10" s="17"/>
    </row>
    <row r="11" spans="1:6" ht="15.75" x14ac:dyDescent="0.5">
      <c r="A11" s="18" t="s">
        <v>5</v>
      </c>
    </row>
    <row r="12" spans="1:6" x14ac:dyDescent="0.45">
      <c r="A12" s="19"/>
      <c r="B12" s="19"/>
    </row>
    <row r="13" spans="1:6" ht="15.75" x14ac:dyDescent="0.5">
      <c r="A13" s="20" t="s">
        <v>149</v>
      </c>
      <c r="B13" s="21">
        <v>3.47E-3</v>
      </c>
    </row>
    <row r="14" spans="1:6" ht="15.75" x14ac:dyDescent="0.5">
      <c r="A14" s="20" t="s">
        <v>150</v>
      </c>
      <c r="B14" s="21">
        <v>0.36199999999999999</v>
      </c>
    </row>
    <row r="15" spans="1:6" ht="15.75" x14ac:dyDescent="0.5">
      <c r="A15" s="20" t="s">
        <v>151</v>
      </c>
      <c r="B15" s="21">
        <v>0.58899999999999997</v>
      </c>
    </row>
    <row r="16" spans="1:6" ht="15.75" x14ac:dyDescent="0.5">
      <c r="A16" s="20" t="s">
        <v>152</v>
      </c>
      <c r="B16" s="21">
        <v>8.34</v>
      </c>
    </row>
    <row r="17" spans="1:6" x14ac:dyDescent="0.45">
      <c r="A17" s="19"/>
      <c r="B17" s="19"/>
    </row>
    <row r="18" spans="1:6" ht="15.75" x14ac:dyDescent="0.5">
      <c r="A18" s="18"/>
    </row>
    <row r="19" spans="1:6" ht="15.75" x14ac:dyDescent="0.5">
      <c r="A19" s="18"/>
      <c r="C19" s="22" t="s">
        <v>153</v>
      </c>
      <c r="D19" s="22" t="s">
        <v>7</v>
      </c>
      <c r="E19" s="22" t="s">
        <v>154</v>
      </c>
      <c r="F19" s="22" t="s">
        <v>155</v>
      </c>
    </row>
    <row r="20" spans="1:6" ht="15.75" x14ac:dyDescent="0.5">
      <c r="A20" s="18"/>
      <c r="C20" s="23" t="s">
        <v>156</v>
      </c>
      <c r="D20" s="23" t="s">
        <v>157</v>
      </c>
      <c r="E20" s="23" t="s">
        <v>158</v>
      </c>
      <c r="F20" s="23" t="s">
        <v>159</v>
      </c>
    </row>
    <row r="21" spans="1:6" ht="15.75" x14ac:dyDescent="0.5">
      <c r="A21" s="130" t="s">
        <v>121</v>
      </c>
      <c r="B21" s="131"/>
      <c r="C21" s="131"/>
      <c r="D21" s="131"/>
      <c r="E21" s="131"/>
      <c r="F21" s="132"/>
    </row>
    <row r="22" spans="1:6" x14ac:dyDescent="0.45">
      <c r="A22" s="24" t="s">
        <v>160</v>
      </c>
      <c r="B22" s="53"/>
      <c r="C22" s="25">
        <f>VLOOKUP($A$21,[1]UserList!$A$4:$J$101,3,FALSE)</f>
        <v>1000</v>
      </c>
      <c r="D22" s="25">
        <f>VLOOKUP($A$21,[1]UserList!$A$4:$J$101,4,FALSE)</f>
        <v>1000</v>
      </c>
      <c r="E22" s="25">
        <f>VLOOKUP($A$21,[1]UserList!$A$4:$J$101,6,FALSE)</f>
        <v>1000</v>
      </c>
      <c r="F22" s="51">
        <f>VLOOKUP($A$21,[1]UserList!$A$4:$J$101,8,FALSE)</f>
        <v>600</v>
      </c>
    </row>
    <row r="23" spans="1:6" x14ac:dyDescent="0.45">
      <c r="A23" s="26" t="s">
        <v>161</v>
      </c>
      <c r="B23" s="27">
        <f>B22/C22*D22</f>
        <v>0</v>
      </c>
      <c r="C23" s="7"/>
      <c r="D23" s="7"/>
      <c r="E23" s="6"/>
      <c r="F23" s="8"/>
    </row>
    <row r="24" spans="1:6" x14ac:dyDescent="0.45">
      <c r="A24" s="26" t="s">
        <v>162</v>
      </c>
      <c r="B24" s="28">
        <f>B23/1000000</f>
        <v>0</v>
      </c>
      <c r="C24" s="6"/>
      <c r="D24" s="6"/>
      <c r="E24" s="6"/>
      <c r="F24" s="8"/>
    </row>
    <row r="25" spans="1:6" x14ac:dyDescent="0.45">
      <c r="A25" s="26" t="s">
        <v>163</v>
      </c>
      <c r="B25" s="29">
        <f>B23*$B$13</f>
        <v>0</v>
      </c>
      <c r="C25" s="6"/>
      <c r="D25" s="6"/>
      <c r="E25" s="6"/>
      <c r="F25" s="8"/>
    </row>
    <row r="26" spans="1:6" x14ac:dyDescent="0.45">
      <c r="A26" s="26" t="s">
        <v>164</v>
      </c>
      <c r="B26" s="30">
        <f>E22*$B$16*B24*$B$14</f>
        <v>0</v>
      </c>
      <c r="C26" s="6"/>
      <c r="D26" s="6"/>
      <c r="E26" s="6"/>
      <c r="F26" s="8"/>
    </row>
    <row r="27" spans="1:6" x14ac:dyDescent="0.45">
      <c r="A27" s="26" t="s">
        <v>165</v>
      </c>
      <c r="B27" s="30">
        <f>F22*$B$16*B24*$B$15</f>
        <v>0</v>
      </c>
      <c r="C27" s="6"/>
      <c r="D27" s="6"/>
      <c r="E27" s="6"/>
      <c r="F27" s="8"/>
    </row>
    <row r="28" spans="1:6" x14ac:dyDescent="0.45">
      <c r="A28" s="26" t="s">
        <v>6</v>
      </c>
      <c r="B28" s="47">
        <f>B25+B26+B27</f>
        <v>0</v>
      </c>
      <c r="C28" s="6"/>
      <c r="D28" s="6"/>
      <c r="E28" s="6"/>
      <c r="F28" s="8"/>
    </row>
    <row r="29" spans="1:6" x14ac:dyDescent="0.45">
      <c r="A29" s="9"/>
      <c r="B29" s="5"/>
      <c r="C29" s="5"/>
      <c r="D29" s="5"/>
      <c r="E29" s="5"/>
      <c r="F29" s="10"/>
    </row>
    <row r="30" spans="1:6" ht="15.75" x14ac:dyDescent="0.5">
      <c r="A30" s="18" t="s">
        <v>196</v>
      </c>
      <c r="B30" s="149">
        <f>B31</f>
        <v>5497</v>
      </c>
      <c r="C30" s="18"/>
      <c r="D30" s="18"/>
    </row>
    <row r="31" spans="1:6" ht="15.75" x14ac:dyDescent="0.5">
      <c r="A31" s="20" t="s">
        <v>166</v>
      </c>
      <c r="B31" s="31">
        <v>5497</v>
      </c>
      <c r="C31" s="18"/>
      <c r="D31" s="18"/>
    </row>
    <row r="32" spans="1:6" ht="15.75" x14ac:dyDescent="0.5">
      <c r="A32" s="150" t="s">
        <v>197</v>
      </c>
      <c r="B32" s="151">
        <f>B28*B31</f>
        <v>0</v>
      </c>
      <c r="C32" s="18"/>
      <c r="D32" s="18"/>
    </row>
    <row r="33" spans="1:2" x14ac:dyDescent="0.45">
      <c r="A33" s="32"/>
      <c r="B33" s="46"/>
    </row>
    <row r="34" spans="1:2" ht="15.75" x14ac:dyDescent="0.5">
      <c r="A34" s="1"/>
      <c r="B34" s="45"/>
    </row>
  </sheetData>
  <mergeCells count="8">
    <mergeCell ref="B9:F9"/>
    <mergeCell ref="A21:F21"/>
    <mergeCell ref="A1:F1"/>
    <mergeCell ref="B3:F3"/>
    <mergeCell ref="B4:F4"/>
    <mergeCell ref="B5:F5"/>
    <mergeCell ref="B6:F6"/>
    <mergeCell ref="B7:F7"/>
  </mergeCells>
  <pageMargins left="0.7" right="0.7" top="0.75" bottom="0.75" header="0.3" footer="0.3"/>
  <pageSetup scale="91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700-000000000000}">
          <x14:formula1>
            <xm:f>UserList!$A$4:$A$101</xm:f>
          </x14:formula1>
          <xm:sqref>A21:F21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2D050"/>
  </sheetPr>
  <dimension ref="A1:F34"/>
  <sheetViews>
    <sheetView zoomScaleNormal="100" workbookViewId="0">
      <selection activeCell="C31" sqref="C31"/>
    </sheetView>
  </sheetViews>
  <sheetFormatPr defaultRowHeight="14.25" x14ac:dyDescent="0.45"/>
  <cols>
    <col min="1" max="1" width="29.53125" customWidth="1"/>
    <col min="2" max="2" width="18.86328125" customWidth="1"/>
    <col min="3" max="3" width="16.796875" customWidth="1"/>
    <col min="4" max="5" width="11.796875" customWidth="1"/>
    <col min="6" max="6" width="10" customWidth="1"/>
  </cols>
  <sheetData>
    <row r="1" spans="1:6" ht="18" x14ac:dyDescent="0.55000000000000004">
      <c r="A1" s="124" t="s">
        <v>193</v>
      </c>
      <c r="B1" s="124"/>
      <c r="C1" s="124"/>
      <c r="D1" s="124"/>
      <c r="E1" s="124"/>
      <c r="F1" s="124"/>
    </row>
    <row r="3" spans="1:6" x14ac:dyDescent="0.45">
      <c r="A3" s="15" t="s">
        <v>1</v>
      </c>
      <c r="B3" s="125">
        <f>'TOTAL ESTIMATE'!B2:F2</f>
        <v>0</v>
      </c>
      <c r="C3" s="133"/>
      <c r="D3" s="133"/>
      <c r="E3" s="133"/>
      <c r="F3" s="134"/>
    </row>
    <row r="4" spans="1:6" x14ac:dyDescent="0.45">
      <c r="A4" s="15" t="s">
        <v>8</v>
      </c>
      <c r="B4" s="123">
        <f>'TOTAL ESTIMATE'!B3:F3</f>
        <v>0</v>
      </c>
      <c r="C4" s="123"/>
      <c r="D4" s="123"/>
      <c r="E4" s="123"/>
      <c r="F4" s="123"/>
    </row>
    <row r="5" spans="1:6" x14ac:dyDescent="0.45">
      <c r="A5" s="15" t="s">
        <v>2</v>
      </c>
      <c r="B5" s="135">
        <f>'TOTAL ESTIMATE'!B4:F4</f>
        <v>0</v>
      </c>
      <c r="C5" s="135"/>
      <c r="D5" s="135"/>
      <c r="E5" s="135"/>
      <c r="F5" s="135"/>
    </row>
    <row r="6" spans="1:6" x14ac:dyDescent="0.45">
      <c r="A6" s="15" t="s">
        <v>3</v>
      </c>
      <c r="B6" s="135">
        <f>'TOTAL ESTIMATE'!B5:F5</f>
        <v>0</v>
      </c>
      <c r="C6" s="135"/>
      <c r="D6" s="135"/>
      <c r="E6" s="135"/>
      <c r="F6" s="135"/>
    </row>
    <row r="7" spans="1:6" x14ac:dyDescent="0.45">
      <c r="A7" s="15" t="s">
        <v>0</v>
      </c>
      <c r="B7" s="135">
        <f>'TOTAL ESTIMATE'!B6:F6</f>
        <v>0</v>
      </c>
      <c r="C7" s="135"/>
      <c r="D7" s="135"/>
      <c r="E7" s="135"/>
      <c r="F7" s="135"/>
    </row>
    <row r="8" spans="1:6" x14ac:dyDescent="0.45">
      <c r="B8" s="50"/>
      <c r="C8" s="50"/>
      <c r="D8" s="50"/>
      <c r="E8" s="50"/>
      <c r="F8" s="50"/>
    </row>
    <row r="9" spans="1:6" x14ac:dyDescent="0.45">
      <c r="A9" s="15" t="s">
        <v>4</v>
      </c>
      <c r="B9" s="113" t="s">
        <v>204</v>
      </c>
      <c r="C9" s="113"/>
      <c r="D9" s="113"/>
      <c r="E9" s="113"/>
      <c r="F9" s="113"/>
    </row>
    <row r="10" spans="1:6" x14ac:dyDescent="0.45">
      <c r="A10" s="16"/>
      <c r="B10" s="17"/>
      <c r="C10" s="17"/>
      <c r="D10" s="17"/>
      <c r="E10" s="17"/>
      <c r="F10" s="17"/>
    </row>
    <row r="11" spans="1:6" ht="15.75" x14ac:dyDescent="0.5">
      <c r="A11" s="18" t="s">
        <v>5</v>
      </c>
    </row>
    <row r="12" spans="1:6" x14ac:dyDescent="0.45">
      <c r="A12" s="19"/>
      <c r="B12" s="19"/>
    </row>
    <row r="13" spans="1:6" ht="15.75" x14ac:dyDescent="0.5">
      <c r="A13" s="20" t="s">
        <v>149</v>
      </c>
      <c r="B13" s="21">
        <v>3.47E-3</v>
      </c>
    </row>
    <row r="14" spans="1:6" ht="15.75" x14ac:dyDescent="0.5">
      <c r="A14" s="20" t="s">
        <v>150</v>
      </c>
      <c r="B14" s="21">
        <v>0.36199999999999999</v>
      </c>
    </row>
    <row r="15" spans="1:6" ht="15.75" x14ac:dyDescent="0.5">
      <c r="A15" s="20" t="s">
        <v>151</v>
      </c>
      <c r="B15" s="21">
        <v>0.58899999999999997</v>
      </c>
    </row>
    <row r="16" spans="1:6" ht="15.75" x14ac:dyDescent="0.5">
      <c r="A16" s="20" t="s">
        <v>152</v>
      </c>
      <c r="B16" s="21">
        <v>8.34</v>
      </c>
    </row>
    <row r="17" spans="1:6" x14ac:dyDescent="0.45">
      <c r="A17" s="19"/>
      <c r="B17" s="19"/>
    </row>
    <row r="18" spans="1:6" ht="15.75" x14ac:dyDescent="0.5">
      <c r="A18" s="18"/>
    </row>
    <row r="19" spans="1:6" ht="15.75" x14ac:dyDescent="0.5">
      <c r="A19" s="18"/>
      <c r="C19" s="22" t="s">
        <v>153</v>
      </c>
      <c r="D19" s="22" t="s">
        <v>7</v>
      </c>
      <c r="E19" s="22" t="s">
        <v>154</v>
      </c>
      <c r="F19" s="22" t="s">
        <v>155</v>
      </c>
    </row>
    <row r="20" spans="1:6" ht="15.75" x14ac:dyDescent="0.5">
      <c r="A20" s="18"/>
      <c r="C20" s="23" t="s">
        <v>156</v>
      </c>
      <c r="D20" s="23" t="s">
        <v>157</v>
      </c>
      <c r="E20" s="23" t="s">
        <v>158</v>
      </c>
      <c r="F20" s="23" t="s">
        <v>159</v>
      </c>
    </row>
    <row r="21" spans="1:6" ht="15.75" x14ac:dyDescent="0.5">
      <c r="A21" s="130" t="s">
        <v>121</v>
      </c>
      <c r="B21" s="131"/>
      <c r="C21" s="131"/>
      <c r="D21" s="131"/>
      <c r="E21" s="131"/>
      <c r="F21" s="132"/>
    </row>
    <row r="22" spans="1:6" x14ac:dyDescent="0.45">
      <c r="A22" s="24" t="s">
        <v>160</v>
      </c>
      <c r="B22" s="53">
        <v>0</v>
      </c>
      <c r="C22" s="25">
        <f>VLOOKUP($A$21,[1]UserList!$A$4:$J$101,3,FALSE)</f>
        <v>1000</v>
      </c>
      <c r="D22" s="25">
        <f>VLOOKUP($A$21,[1]UserList!$A$4:$J$101,4,FALSE)</f>
        <v>1000</v>
      </c>
      <c r="E22" s="25">
        <f>VLOOKUP($A$21,[1]UserList!$A$4:$J$101,6,FALSE)</f>
        <v>1000</v>
      </c>
      <c r="F22" s="51">
        <f>VLOOKUP($A$21,[1]UserList!$A$4:$J$101,8,FALSE)</f>
        <v>600</v>
      </c>
    </row>
    <row r="23" spans="1:6" x14ac:dyDescent="0.45">
      <c r="A23" s="26" t="s">
        <v>161</v>
      </c>
      <c r="B23" s="27">
        <f>B22/C22*D22</f>
        <v>0</v>
      </c>
      <c r="C23" s="7"/>
      <c r="D23" s="7"/>
      <c r="E23" s="6"/>
      <c r="F23" s="8"/>
    </row>
    <row r="24" spans="1:6" x14ac:dyDescent="0.45">
      <c r="A24" s="26" t="s">
        <v>162</v>
      </c>
      <c r="B24" s="28">
        <f>B23/1000000</f>
        <v>0</v>
      </c>
      <c r="C24" s="6"/>
      <c r="D24" s="6"/>
      <c r="E24" s="6"/>
      <c r="F24" s="8"/>
    </row>
    <row r="25" spans="1:6" x14ac:dyDescent="0.45">
      <c r="A25" s="26" t="s">
        <v>163</v>
      </c>
      <c r="B25" s="29">
        <f>B23*$B$13</f>
        <v>0</v>
      </c>
      <c r="C25" s="6"/>
      <c r="D25" s="6"/>
      <c r="E25" s="6"/>
      <c r="F25" s="8"/>
    </row>
    <row r="26" spans="1:6" x14ac:dyDescent="0.45">
      <c r="A26" s="26" t="s">
        <v>164</v>
      </c>
      <c r="B26" s="30">
        <f>E22*$B$16*B24*$B$14</f>
        <v>0</v>
      </c>
      <c r="C26" s="6"/>
      <c r="D26" s="6"/>
      <c r="E26" s="6"/>
      <c r="F26" s="8"/>
    </row>
    <row r="27" spans="1:6" x14ac:dyDescent="0.45">
      <c r="A27" s="26" t="s">
        <v>165</v>
      </c>
      <c r="B27" s="30">
        <f>F22*$B$16*B24*$B$15</f>
        <v>0</v>
      </c>
      <c r="C27" s="6"/>
      <c r="D27" s="6"/>
      <c r="E27" s="6"/>
      <c r="F27" s="8"/>
    </row>
    <row r="28" spans="1:6" x14ac:dyDescent="0.45">
      <c r="A28" s="26" t="s">
        <v>6</v>
      </c>
      <c r="B28" s="47">
        <f>B25+B26+B27</f>
        <v>0</v>
      </c>
      <c r="C28" s="6"/>
      <c r="D28" s="6"/>
      <c r="E28" s="6"/>
      <c r="F28" s="8"/>
    </row>
    <row r="29" spans="1:6" x14ac:dyDescent="0.45">
      <c r="A29" s="9"/>
      <c r="B29" s="5"/>
      <c r="C29" s="5"/>
      <c r="D29" s="5"/>
      <c r="E29" s="5"/>
      <c r="F29" s="10"/>
    </row>
    <row r="30" spans="1:6" ht="15.75" x14ac:dyDescent="0.5">
      <c r="A30" s="18" t="s">
        <v>198</v>
      </c>
      <c r="B30" s="149">
        <f>B31</f>
        <v>5497</v>
      </c>
      <c r="C30" s="18"/>
      <c r="D30" s="18"/>
    </row>
    <row r="31" spans="1:6" ht="15.75" x14ac:dyDescent="0.5">
      <c r="A31" s="20" t="s">
        <v>166</v>
      </c>
      <c r="B31" s="31">
        <v>5497</v>
      </c>
      <c r="C31" s="18"/>
      <c r="D31" s="18"/>
    </row>
    <row r="32" spans="1:6" ht="15.75" x14ac:dyDescent="0.5">
      <c r="A32" s="150" t="s">
        <v>197</v>
      </c>
      <c r="B32" s="151">
        <f>B28*B31</f>
        <v>0</v>
      </c>
      <c r="C32" s="18"/>
      <c r="D32" s="18"/>
    </row>
    <row r="33" spans="1:2" x14ac:dyDescent="0.45">
      <c r="A33" s="32"/>
      <c r="B33" s="46"/>
    </row>
    <row r="34" spans="1:2" ht="15.75" x14ac:dyDescent="0.5">
      <c r="A34" s="1"/>
      <c r="B34" s="45"/>
    </row>
  </sheetData>
  <mergeCells count="8">
    <mergeCell ref="B9:F9"/>
    <mergeCell ref="A21:F21"/>
    <mergeCell ref="A1:F1"/>
    <mergeCell ref="B3:F3"/>
    <mergeCell ref="B4:F4"/>
    <mergeCell ref="B5:F5"/>
    <mergeCell ref="B6:F6"/>
    <mergeCell ref="B7:F7"/>
  </mergeCells>
  <pageMargins left="0.7" right="0.7" top="0.75" bottom="0.75" header="0.3" footer="0.3"/>
  <pageSetup scale="91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800-000000000000}">
          <x14:formula1>
            <xm:f>UserList!$A$4:$A$101</xm:f>
          </x14:formula1>
          <xm:sqref>A21:F21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TOTAL ESTIMATE</vt:lpstr>
      <vt:lpstr>MultiFamily_Residential</vt:lpstr>
      <vt:lpstr>Residential ADU</vt:lpstr>
      <vt:lpstr>CommFacility</vt:lpstr>
      <vt:lpstr>CommFacility (2)</vt:lpstr>
      <vt:lpstr>CommFacility (3)</vt:lpstr>
      <vt:lpstr>Hotel</vt:lpstr>
      <vt:lpstr>CREDITS (Comm)</vt:lpstr>
      <vt:lpstr>CREDITS (Comm2)</vt:lpstr>
      <vt:lpstr>CREDITS (Comm3)</vt:lpstr>
      <vt:lpstr>CREDIT MF Residential </vt:lpstr>
      <vt:lpstr>CREDITS SF Residential</vt:lpstr>
      <vt:lpstr>CREDIT Hotel</vt:lpstr>
      <vt:lpstr>UserList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</dc:creator>
  <cp:lastModifiedBy>Administrator</cp:lastModifiedBy>
  <cp:lastPrinted>2020-12-09T18:51:22Z</cp:lastPrinted>
  <dcterms:created xsi:type="dcterms:W3CDTF">2014-06-26T16:39:33Z</dcterms:created>
  <dcterms:modified xsi:type="dcterms:W3CDTF">2022-01-05T22:31:54Z</dcterms:modified>
</cp:coreProperties>
</file>